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600" yWindow="615" windowWidth="26535" windowHeight="12465" activeTab="1"/>
  </bookViews>
  <sheets>
    <sheet name="Rekapitulace stavby" sheetId="1" r:id="rId1"/>
    <sheet name="D1.4 - Elektroinstalace" sheetId="2" r:id="rId2"/>
  </sheets>
  <definedNames>
    <definedName name="_xlnm._FilterDatabase" localSheetId="1" hidden="1">'D1.4 - Elektroinstalace'!$C$118:$K$164</definedName>
    <definedName name="_xlnm.Print_Titles" localSheetId="1">'D1.4 - Elektroinstalace'!$118:$118</definedName>
    <definedName name="_xlnm.Print_Titles" localSheetId="0">'Rekapitulace stavby'!$92:$92</definedName>
    <definedName name="_xlnm.Print_Area" localSheetId="1">'D1.4 - Elektroinstalace'!$C$4:$J$76,'D1.4 - Elektroinstalace'!$C$82:$J$100,'D1.4 - Elektroinstalace'!$C$106:$K$164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164" i="2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92"/>
  <c r="J17"/>
  <c r="J12"/>
  <c r="J113" s="1"/>
  <c r="E7"/>
  <c r="E85"/>
  <c r="L90" i="1"/>
  <c r="AM90"/>
  <c r="AM89"/>
  <c r="L89"/>
  <c r="AM87"/>
  <c r="L87"/>
  <c r="L85"/>
  <c r="L84"/>
  <c r="BK164" i="2"/>
  <c r="BK163"/>
  <c r="BK161"/>
  <c r="J160"/>
  <c r="BK159"/>
  <c r="J158"/>
  <c r="BK157"/>
  <c r="J156"/>
  <c r="BK154"/>
  <c r="J153"/>
  <c r="J152"/>
  <c r="BK151"/>
  <c r="BK150"/>
  <c r="BK148"/>
  <c r="BK147"/>
  <c r="BK145"/>
  <c r="J141"/>
  <c r="J140"/>
  <c r="BK134"/>
  <c r="BK131"/>
  <c r="J130"/>
  <c r="BK129"/>
  <c r="BK127"/>
  <c r="BK126"/>
  <c r="J163"/>
  <c r="J162"/>
  <c r="BK160"/>
  <c r="J157"/>
  <c r="J154"/>
  <c r="J151"/>
  <c r="J150"/>
  <c r="J147"/>
  <c r="BK146"/>
  <c r="BK143"/>
  <c r="BK142"/>
  <c r="BK136"/>
  <c r="BK133"/>
  <c r="J131"/>
  <c r="J125"/>
  <c r="BK124"/>
  <c r="BK123"/>
  <c r="BK122"/>
  <c r="J121"/>
  <c r="J164"/>
  <c r="BK162"/>
  <c r="J161"/>
  <c r="J159"/>
  <c r="BK158"/>
  <c r="BK156"/>
  <c r="BK153"/>
  <c r="BK152"/>
  <c r="BK149"/>
  <c r="J148"/>
  <c r="J146"/>
  <c r="J145"/>
  <c r="J144"/>
  <c r="BK141"/>
  <c r="J138"/>
  <c r="BK137"/>
  <c r="BK132"/>
  <c r="BK130"/>
  <c r="J123"/>
  <c r="J122"/>
  <c r="BK144"/>
  <c r="BK140"/>
  <c r="J135"/>
  <c r="J133"/>
  <c r="J132"/>
  <c r="J128"/>
  <c r="J127"/>
  <c r="AS94" i="1"/>
  <c r="J143" i="2"/>
  <c r="J142"/>
  <c r="BK138"/>
  <c r="J137"/>
  <c r="J136"/>
  <c r="BK135"/>
  <c r="J134"/>
  <c r="J129"/>
  <c r="BK128"/>
  <c r="J126"/>
  <c r="BK125"/>
  <c r="J124"/>
  <c r="BK121"/>
  <c r="J149"/>
  <c r="T120" l="1"/>
  <c r="P155"/>
  <c r="BK120"/>
  <c r="J120" s="1"/>
  <c r="J97" s="1"/>
  <c r="R120"/>
  <c r="P139"/>
  <c r="R155"/>
  <c r="P120"/>
  <c r="BK139"/>
  <c r="J139"/>
  <c r="J98" s="1"/>
  <c r="R139"/>
  <c r="T139"/>
  <c r="BK155"/>
  <c r="J155" s="1"/>
  <c r="J99" s="1"/>
  <c r="T155"/>
  <c r="J89"/>
  <c r="E109"/>
  <c r="BE123"/>
  <c r="BE133"/>
  <c r="BE121"/>
  <c r="BE122"/>
  <c r="BE126"/>
  <c r="BE127"/>
  <c r="BE134"/>
  <c r="BE137"/>
  <c r="BE138"/>
  <c r="BE146"/>
  <c r="F116"/>
  <c r="BE129"/>
  <c r="BE142"/>
  <c r="BE143"/>
  <c r="BE152"/>
  <c r="BE157"/>
  <c r="BE161"/>
  <c r="BE164"/>
  <c r="BE130"/>
  <c r="BE131"/>
  <c r="BE135"/>
  <c r="BE140"/>
  <c r="BE141"/>
  <c r="BE144"/>
  <c r="BE145"/>
  <c r="BE147"/>
  <c r="BE153"/>
  <c r="BE159"/>
  <c r="BE160"/>
  <c r="BE163"/>
  <c r="BE124"/>
  <c r="BE125"/>
  <c r="BE128"/>
  <c r="BE132"/>
  <c r="BE136"/>
  <c r="BE148"/>
  <c r="BE149"/>
  <c r="BE150"/>
  <c r="BE151"/>
  <c r="BE154"/>
  <c r="BE156"/>
  <c r="BE158"/>
  <c r="BE162"/>
  <c r="J34"/>
  <c r="AW95" i="1" s="1"/>
  <c r="F34" i="2"/>
  <c r="BA95" i="1" s="1"/>
  <c r="BA94" s="1"/>
  <c r="W30" s="1"/>
  <c r="F37" i="2"/>
  <c r="BD95" i="1" s="1"/>
  <c r="BD94" s="1"/>
  <c r="W33" s="1"/>
  <c r="F35" i="2"/>
  <c r="BB95" i="1" s="1"/>
  <c r="BB94" s="1"/>
  <c r="W31" s="1"/>
  <c r="F36" i="2"/>
  <c r="BC95" i="1" s="1"/>
  <c r="BC94" s="1"/>
  <c r="W32" s="1"/>
  <c r="P119" i="2" l="1"/>
  <c r="AU95" i="1" s="1"/>
  <c r="AU94" s="1"/>
  <c r="R119" i="2"/>
  <c r="T119"/>
  <c r="BK119"/>
  <c r="J119" s="1"/>
  <c r="J30" s="1"/>
  <c r="AG95" i="1" s="1"/>
  <c r="AY94"/>
  <c r="AW94"/>
  <c r="AK30" s="1"/>
  <c r="AX94"/>
  <c r="J33" i="2"/>
  <c r="AV95" i="1" s="1"/>
  <c r="AT95" s="1"/>
  <c r="F33" i="2"/>
  <c r="AZ95" i="1" s="1"/>
  <c r="AZ94" s="1"/>
  <c r="AV94" s="1"/>
  <c r="AK29" s="1"/>
  <c r="J39" i="2" l="1"/>
  <c r="J96"/>
  <c r="AN95" i="1"/>
  <c r="AT94"/>
  <c r="W29"/>
  <c r="AG94"/>
  <c r="AN94" l="1"/>
  <c r="AK26"/>
  <c r="AK35" s="1"/>
</calcChain>
</file>

<file path=xl/sharedStrings.xml><?xml version="1.0" encoding="utf-8"?>
<sst xmlns="http://schemas.openxmlformats.org/spreadsheetml/2006/main" count="900" uniqueCount="279">
  <si>
    <t>Export Komplet</t>
  </si>
  <si>
    <t/>
  </si>
  <si>
    <t>2.0</t>
  </si>
  <si>
    <t>False</t>
  </si>
  <si>
    <t>{aeb8d3f2-5dbe-43bc-9e50-b77030f8c21f}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</si>
  <si>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</si>
  <si>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</si>
  <si>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</si>
  <si>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</si>
  <si>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</si>
  <si>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</si>
  <si>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Kód:</t>
  </si>
  <si>
    <t>4102019</t>
  </si>
  <si>
    <t>Stavba:</t>
  </si>
  <si>
    <t>Nemocnice Varnsdorf - vymístění stávajícího el. měření z rozvaděče trafostanice DC_1203 do oplocení na hranici p.p.č. 42</t>
  </si>
  <si>
    <t>KSO:</t>
  </si>
  <si>
    <t>CC-CZ:</t>
  </si>
  <si>
    <t>Místo:</t>
  </si>
  <si>
    <t xml:space="preserve"> </t>
  </si>
  <si>
    <t>Datum:</t>
  </si>
  <si>
    <t>7. 12. 2019</t>
  </si>
  <si>
    <t>Zadavatel:</t>
  </si>
  <si>
    <t>IČ:</t>
  </si>
  <si>
    <t>00261718</t>
  </si>
  <si>
    <t>Město Varnsdorf</t>
  </si>
  <si>
    <t>DIČ:</t>
  </si>
  <si>
    <t>CZ00261718</t>
  </si>
  <si>
    <t>Zhotovitel:</t>
  </si>
  <si>
    <t>Projektant:</t>
  </si>
  <si>
    <t>63756943</t>
  </si>
  <si>
    <t>Tomáš Behina</t>
  </si>
  <si>
    <t>206-7409282793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</si>
  <si>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</si>
  <si>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</si>
  <si>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</si>
  <si>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</si>
  <si>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</si>
  <si>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</si>
  <si>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</si>
  <si>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</si>
  <si>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</si>
  <si>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</si>
  <si>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</si>
  <si>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</si>
  <si>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</si>
  <si>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</si>
  <si>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</si>
  <si>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</si>
  <si>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</si>
  <si>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</si>
  <si>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</si>
  <si>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</si>
  <si>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</si>
  <si>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</si>
  <si>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</si>
  <si>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</si>
  <si>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</si>
  <si>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</si>
  <si>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</si>
  <si>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</si>
  <si>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</si>
  <si>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</si>
  <si>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</si>
  <si>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</si>
  <si>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</si>
  <si>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</si>
  <si>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</si>
  <si>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</si>
  <si>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</si>
  <si>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</si>
  <si>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</si>
  <si>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</si>
  <si>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</si>
  <si>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</si>
  <si>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</si>
  <si>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</si>
  <si>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</si>
  <si>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</si>
  <si>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</si>
  <si>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</si>
  <si>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</si>
  <si>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D1.4</t>
  </si>
  <si>
    <t>Elektroinstalace</t>
  </si>
  <si>
    <t>STA</t>
  </si>
  <si>
    <t>1</t>
  </si>
  <si>
    <t>{5a51328c-7a16-4c21-b4e4-0f6b9665f859}</t>
  </si>
  <si>
    <t>2</t>
  </si>
  <si>
    <t>KRYCÍ LIST SOUPISU PRACÍ</t>
  </si>
  <si>
    <t>Objekt:</t>
  </si>
  <si>
    <t>D1.4 -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</si>
  <si>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</si>
  <si>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</si>
  <si>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</si>
  <si>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</si>
  <si>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</si>
  <si>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21-M - Elektromontáže</t>
  </si>
  <si>
    <t>46-M -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</si>
  <si>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</si>
  <si>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</si>
  <si>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</si>
  <si>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</si>
  <si>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</si>
  <si>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</si>
  <si>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</si>
  <si>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</si>
  <si>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</si>
  <si>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</si>
  <si>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</si>
  <si>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</si>
  <si>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</si>
  <si>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</si>
  <si>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21-M</t>
  </si>
  <si>
    <t>Elektromontáže</t>
  </si>
  <si>
    <t>3</t>
  </si>
  <si>
    <t>ROZPOCET</t>
  </si>
  <si>
    <t>K</t>
  </si>
  <si>
    <t>741210102</t>
  </si>
  <si>
    <t>Montáž rozváděčů litinových, hliníkových nebo plastových sestava do 100 kg</t>
  </si>
  <si>
    <t>kus</t>
  </si>
  <si>
    <t>CS ÚRS 2019 02</t>
  </si>
  <si>
    <t>64</t>
  </si>
  <si>
    <t>M</t>
  </si>
  <si>
    <t>K002m</t>
  </si>
  <si>
    <t>kpl</t>
  </si>
  <si>
    <t>256</t>
  </si>
  <si>
    <t>4</t>
  </si>
  <si>
    <t>210801323</t>
  </si>
  <si>
    <t>Montáž vodiče Cu izolovaný plný a laněný s PVC pláštěm do 1 kV žíla 240 až 300 mm2 volně (CY, CHAH-R(V))</t>
  </si>
  <si>
    <t>m</t>
  </si>
  <si>
    <t>399329634</t>
  </si>
  <si>
    <t>11185002</t>
  </si>
  <si>
    <t>YY 240 černá</t>
  </si>
  <si>
    <t>305683343</t>
  </si>
  <si>
    <t>5</t>
  </si>
  <si>
    <t>210801317</t>
  </si>
  <si>
    <t>Montáž vodiče Cu izolovaný plný a laněný s PVC pláštěm do 1 kV žíla 95 až 120 mm2 volně (CY, CHAH-R(V))</t>
  </si>
  <si>
    <t>1141997111</t>
  </si>
  <si>
    <t>6</t>
  </si>
  <si>
    <t>11185001</t>
  </si>
  <si>
    <t>YY 120 zž</t>
  </si>
  <si>
    <t>-1543986245</t>
  </si>
  <si>
    <t>7</t>
  </si>
  <si>
    <t>210812081</t>
  </si>
  <si>
    <t>Montáž kabel Cu plný kulatý do 1 kV 12x1,5mm2 uložený volně nebo v liště (CYKY)</t>
  </si>
  <si>
    <t>14</t>
  </si>
  <si>
    <t>8</t>
  </si>
  <si>
    <t>DP440001512JCFN</t>
  </si>
  <si>
    <t>CYKY 12J1,5</t>
  </si>
  <si>
    <t>16</t>
  </si>
  <si>
    <t>9</t>
  </si>
  <si>
    <t>210220020</t>
  </si>
  <si>
    <t>Montáž uzemňovacího vedení vodičů FeZn pomocí svorek v zemi páskou do 120 mm2 ve městské zástavbě</t>
  </si>
  <si>
    <t>18</t>
  </si>
  <si>
    <t>10</t>
  </si>
  <si>
    <t>35442062</t>
  </si>
  <si>
    <t>pás zemnící 30x4mm FeZn</t>
  </si>
  <si>
    <t>kg</t>
  </si>
  <si>
    <t>20</t>
  </si>
  <si>
    <t>11</t>
  </si>
  <si>
    <t>210100096</t>
  </si>
  <si>
    <t>Ukončení vodičů na svorkovnici s otevřením a uzavřením krytu včetně zapojení průřezu žíly do 2,5mm2</t>
  </si>
  <si>
    <t>22</t>
  </si>
  <si>
    <t>12</t>
  </si>
  <si>
    <t>210100105</t>
  </si>
  <si>
    <t>Ukončení vodičů na svorkovnici s otevřením a uzavřením krytu včetně zapojení průřezu žíly do 120mm2</t>
  </si>
  <si>
    <t>24</t>
  </si>
  <si>
    <t>13</t>
  </si>
  <si>
    <t>210100107</t>
  </si>
  <si>
    <t>Ukončení vodičů na svorkovnici s otevřením a uzavřením krytu včetně zapojení průřezu žíly do 240mm2</t>
  </si>
  <si>
    <t>26</t>
  </si>
  <si>
    <t>210280355</t>
  </si>
  <si>
    <t>Zkoušky kabelů silových do 1 kV počtu a průřezu žil do 4x185 až 240 mm2</t>
  </si>
  <si>
    <t>28</t>
  </si>
  <si>
    <t>210280372</t>
  </si>
  <si>
    <t>Zkoušky kabelů ovládacích do 12 žil</t>
  </si>
  <si>
    <t>30</t>
  </si>
  <si>
    <t>210280002</t>
  </si>
  <si>
    <t>Zkoušky a prohlídky el rozvodů a zařízení celková prohlídka pro objem mtž prací do 500 000 Kč</t>
  </si>
  <si>
    <t>32</t>
  </si>
  <si>
    <t>17</t>
  </si>
  <si>
    <t>K028</t>
  </si>
  <si>
    <t>Úprava stávajícího rozvaděče</t>
  </si>
  <si>
    <t>34</t>
  </si>
  <si>
    <t>K029</t>
  </si>
  <si>
    <t>Demontáž elektroměru</t>
  </si>
  <si>
    <t>36</t>
  </si>
  <si>
    <t>46-M</t>
  </si>
  <si>
    <t>Zemní práce při extr.mont.pracích</t>
  </si>
  <si>
    <t>19</t>
  </si>
  <si>
    <t>460010011</t>
  </si>
  <si>
    <t>Vytyčení trasy vedení vzdušného silového nn v terénu přehledném</t>
  </si>
  <si>
    <t>km</t>
  </si>
  <si>
    <t>38</t>
  </si>
  <si>
    <t>460151083</t>
  </si>
  <si>
    <t>Hloubení kabelových zapažených i nezapažených rýh ručně š 100 cm, hl 120cm, v hornině tř 3</t>
  </si>
  <si>
    <t>40</t>
  </si>
  <si>
    <t>460561083</t>
  </si>
  <si>
    <t>Zásyp rýh ručně šířky 100 cm, hloubky 120 cm, z horniny třídy 3</t>
  </si>
  <si>
    <t>42</t>
  </si>
  <si>
    <t>460421101</t>
  </si>
  <si>
    <t>Lože kabelů z písku nebo štěrkopísku tl 10 cm nad kabel, bez zakrytí, šířky lože do 65 cm</t>
  </si>
  <si>
    <t>52</t>
  </si>
  <si>
    <t>23</t>
  </si>
  <si>
    <t>460500001</t>
  </si>
  <si>
    <t>Přepážky s utěsněním pro oddělení kabelů ve výkopu z cihel</t>
  </si>
  <si>
    <t>54</t>
  </si>
  <si>
    <t>460490013</t>
  </si>
  <si>
    <t>Krytí kabelů výstražnou fólií šířky 34 cm</t>
  </si>
  <si>
    <t>56</t>
  </si>
  <si>
    <t>25</t>
  </si>
  <si>
    <t>KD00000050</t>
  </si>
  <si>
    <t>Plát KD 300 (DEKAB 300/2)</t>
  </si>
  <si>
    <t>58</t>
  </si>
  <si>
    <t>460650141</t>
  </si>
  <si>
    <t>Zřízení provizorní příjezdové komunikace ze silničních panelů se štěrkovým ložem</t>
  </si>
  <si>
    <t>m2</t>
  </si>
  <si>
    <t>-1728763198</t>
  </si>
  <si>
    <t>27</t>
  </si>
  <si>
    <t>460650141-D</t>
  </si>
  <si>
    <t>Demontáž - zřízení provizorní příjezdové komunikace ze silničních panelů se štěrkovým ložem</t>
  </si>
  <si>
    <t>1372619501</t>
  </si>
  <si>
    <t>460520172</t>
  </si>
  <si>
    <t>Montáž trubek ochranných plastových ohebných do 50 mm uložených do rýhy</t>
  </si>
  <si>
    <t>60</t>
  </si>
  <si>
    <t>29</t>
  </si>
  <si>
    <t>8595057655430</t>
  </si>
  <si>
    <t>Trubka oheb.06040 pr.40 750N HDPE m.</t>
  </si>
  <si>
    <t>62</t>
  </si>
  <si>
    <t>8595057629271</t>
  </si>
  <si>
    <t>Koncovka HDPE 05041 pr.40</t>
  </si>
  <si>
    <t>ks</t>
  </si>
  <si>
    <t>31</t>
  </si>
  <si>
    <t>460520174</t>
  </si>
  <si>
    <t>Montáž trubek ochranných plastových ohebných do 110 mm uložených do rýhy</t>
  </si>
  <si>
    <t>66</t>
  </si>
  <si>
    <t>34571355</t>
  </si>
  <si>
    <t>trubka elektroinstalační ohebná dvouplášťová korugovaná D 94/110 mm, HDPE+LDPE</t>
  </si>
  <si>
    <t>68</t>
  </si>
  <si>
    <t>33</t>
  </si>
  <si>
    <t>460080013</t>
  </si>
  <si>
    <t>Základové konstrukce z monolitického betonu C 12/15 bez bednění</t>
  </si>
  <si>
    <t>m3</t>
  </si>
  <si>
    <t>70</t>
  </si>
  <si>
    <t>VRN</t>
  </si>
  <si>
    <t>Vedlejší rozpočtové náklady</t>
  </si>
  <si>
    <t>K023</t>
  </si>
  <si>
    <t>Geodetické zaměření</t>
  </si>
  <si>
    <t>72</t>
  </si>
  <si>
    <t>35</t>
  </si>
  <si>
    <t>141R00</t>
  </si>
  <si>
    <t>Přirážka za podružný materiál</t>
  </si>
  <si>
    <t>%</t>
  </si>
  <si>
    <t>74</t>
  </si>
  <si>
    <t>AJ</t>
  </si>
  <si>
    <t>Autojeřáb včetně přemístění</t>
  </si>
  <si>
    <t>hod</t>
  </si>
  <si>
    <t>-578642393</t>
  </si>
  <si>
    <t>37</t>
  </si>
  <si>
    <t>013254000</t>
  </si>
  <si>
    <t>Dokumentace skutečného provedení stavby</t>
  </si>
  <si>
    <t>76</t>
  </si>
  <si>
    <t>034002000</t>
  </si>
  <si>
    <t>Zabezpečení staveniště</t>
  </si>
  <si>
    <t>78</t>
  </si>
  <si>
    <t>39</t>
  </si>
  <si>
    <t>065002000</t>
  </si>
  <si>
    <t>Mimostaveništní doprava materiálů</t>
  </si>
  <si>
    <t>80</t>
  </si>
  <si>
    <t>201R00</t>
  </si>
  <si>
    <t>Podíl přidružených výkonů</t>
  </si>
  <si>
    <t>84</t>
  </si>
  <si>
    <t>41</t>
  </si>
  <si>
    <t>202R00</t>
  </si>
  <si>
    <t>Zednické výpomoci</t>
  </si>
  <si>
    <t>86</t>
  </si>
  <si>
    <t>00R00</t>
  </si>
  <si>
    <t>Likvidace odpadu, odvoz suti a vybouraných hmot na skládku,</t>
  </si>
  <si>
    <t>88</t>
  </si>
  <si>
    <t>Elektroměrový rozvaděč - sestava dvou rozvaděčových skříní, 1x TERMOSET, IP44/20, Š-470+470 x V-1230 x H-250, SESTAVA S MĚŘENÍM, HL.
JISTIČ NSX250B NASTAVEN NA 180A, ZAPLOMB., CEJCH. TRAFA 200/5 5VA 0,5s, PŘÍVOD A VÝVOD
TŘMEN 10-240mm.                                                             1x rozvaděč TERMOSET, IP44/20, Š-470+620 x V-1230 x H-250, SESTAVA S MĚŘENÍM, HL.
JISTIČ NSX400F NASTAVEN NA 315A, ZAPLOMB., CEJCH. TRAFA 300/5 5VA 0,5s, PŘÍVOD NA SADU
JISTIČE 2x35-240mm A VÝVOD TŘMEN 2x70-240mm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</si>
</sst>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50000000000003" customHeight="1">
      <c r="AR2" s="165" t="s">
        <v>5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6"/>
      <c r="D4" s="17" t="s">
        <v>9</v>
      </c>
      <c r="AR4" s="16"/>
      <c r="AS4" s="18" t="s">
        <v>10</v>
      </c>
      <c r="BS4" s="13" t="s">
        <v>6</v>
      </c>
    </row>
    <row r="5" spans="1:74" s="1" customFormat="1" ht="12" customHeight="1">
      <c r="B5" s="16"/>
      <c r="D5" s="19" t="s">
        <v>11</v>
      </c>
      <c r="K5" s="150" t="s">
        <v>12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R5" s="16"/>
      <c r="BS5" s="13" t="s">
        <v>6</v>
      </c>
    </row>
    <row r="6" spans="1:74" s="1" customFormat="1" ht="36.950000000000003" customHeight="1">
      <c r="B6" s="16"/>
      <c r="D6" s="21" t="s">
        <v>13</v>
      </c>
      <c r="K6" s="152" t="s">
        <v>14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R6" s="16"/>
      <c r="BS6" s="13" t="s">
        <v>6</v>
      </c>
    </row>
    <row r="7" spans="1:74" s="1" customFormat="1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s="1" customFormat="1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s="1" customFormat="1" ht="14.45" customHeight="1">
      <c r="B9" s="16"/>
      <c r="AR9" s="16"/>
      <c r="BS9" s="13" t="s">
        <v>6</v>
      </c>
    </row>
    <row r="10" spans="1:74" s="1" customFormat="1" ht="12" customHeight="1">
      <c r="B10" s="16"/>
      <c r="D10" s="22" t="s">
        <v>21</v>
      </c>
      <c r="AK10" s="22" t="s">
        <v>22</v>
      </c>
      <c r="AN10" s="20" t="s">
        <v>23</v>
      </c>
      <c r="AR10" s="16"/>
      <c r="BS10" s="13" t="s">
        <v>6</v>
      </c>
    </row>
    <row r="11" spans="1:74" s="1" customFormat="1" ht="18.399999999999999" customHeight="1">
      <c r="B11" s="16"/>
      <c r="E11" s="20" t="s">
        <v>24</v>
      </c>
      <c r="AK11" s="22" t="s">
        <v>25</v>
      </c>
      <c r="AN11" s="20" t="s">
        <v>26</v>
      </c>
      <c r="AR11" s="16"/>
      <c r="BS11" s="13" t="s">
        <v>6</v>
      </c>
    </row>
    <row r="12" spans="1:74" s="1" customFormat="1" ht="6.95" customHeight="1">
      <c r="B12" s="16"/>
      <c r="AR12" s="16"/>
      <c r="BS12" s="13" t="s">
        <v>6</v>
      </c>
    </row>
    <row r="13" spans="1:74" s="1" customFormat="1" ht="12" customHeight="1">
      <c r="B13" s="16"/>
      <c r="D13" s="22" t="s">
        <v>27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18</v>
      </c>
      <c r="AK14" s="22" t="s">
        <v>25</v>
      </c>
      <c r="AN14" s="20" t="s">
        <v>1</v>
      </c>
      <c r="AR14" s="16"/>
      <c r="BS14" s="13" t="s">
        <v>6</v>
      </c>
    </row>
    <row r="15" spans="1:74" s="1" customFormat="1" ht="6.95" customHeight="1">
      <c r="B15" s="16"/>
      <c r="AR15" s="16"/>
      <c r="BS15" s="13" t="s">
        <v>3</v>
      </c>
    </row>
    <row r="16" spans="1:74" s="1" customFormat="1" ht="12" customHeight="1">
      <c r="B16" s="16"/>
      <c r="D16" s="22" t="s">
        <v>28</v>
      </c>
      <c r="AK16" s="22" t="s">
        <v>22</v>
      </c>
      <c r="AN16" s="20" t="s">
        <v>29</v>
      </c>
      <c r="AR16" s="16"/>
      <c r="BS16" s="13" t="s">
        <v>3</v>
      </c>
    </row>
    <row r="17" spans="1:71" s="1" customFormat="1" ht="18.399999999999999" customHeight="1">
      <c r="B17" s="16"/>
      <c r="E17" s="20" t="s">
        <v>30</v>
      </c>
      <c r="AK17" s="22" t="s">
        <v>25</v>
      </c>
      <c r="AN17" s="20" t="s">
        <v>31</v>
      </c>
      <c r="AR17" s="16"/>
      <c r="BS17" s="13" t="s">
        <v>32</v>
      </c>
    </row>
    <row r="18" spans="1:71" s="1" customFormat="1" ht="6.95" customHeight="1">
      <c r="B18" s="16"/>
      <c r="AR18" s="16"/>
      <c r="BS18" s="13" t="s">
        <v>6</v>
      </c>
    </row>
    <row r="19" spans="1:71" s="1" customFormat="1" ht="12" customHeight="1">
      <c r="B19" s="16"/>
      <c r="D19" s="22" t="s">
        <v>33</v>
      </c>
      <c r="AK19" s="22" t="s">
        <v>22</v>
      </c>
      <c r="AN19" s="20" t="s">
        <v>29</v>
      </c>
      <c r="AR19" s="16"/>
      <c r="BS19" s="13" t="s">
        <v>6</v>
      </c>
    </row>
    <row r="20" spans="1:71" s="1" customFormat="1" ht="18.399999999999999" customHeight="1">
      <c r="B20" s="16"/>
      <c r="E20" s="20" t="s">
        <v>30</v>
      </c>
      <c r="AK20" s="22" t="s">
        <v>25</v>
      </c>
      <c r="AN20" s="20" t="s">
        <v>31</v>
      </c>
      <c r="AR20" s="16"/>
      <c r="BS20" s="13" t="s">
        <v>32</v>
      </c>
    </row>
    <row r="21" spans="1:71" s="1" customFormat="1" ht="6.95" customHeight="1">
      <c r="B21" s="16"/>
      <c r="AR21" s="16"/>
    </row>
    <row r="22" spans="1:71" s="1" customFormat="1" ht="12" customHeight="1">
      <c r="B22" s="16"/>
      <c r="D22" s="22" t="s">
        <v>34</v>
      </c>
      <c r="AR22" s="16"/>
    </row>
    <row r="23" spans="1:71" s="1" customFormat="1" ht="47.25" customHeight="1">
      <c r="B23" s="16"/>
      <c r="E23" s="153" t="s">
        <v>35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R23" s="16"/>
    </row>
    <row r="24" spans="1:71" s="1" customFormat="1" ht="6.95" customHeight="1">
      <c r="B24" s="16"/>
      <c r="AR24" s="16"/>
    </row>
    <row r="25" spans="1:71" s="1" customFormat="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1:71" s="2" customFormat="1" ht="25.9" customHeight="1">
      <c r="A26" s="25"/>
      <c r="B26" s="26"/>
      <c r="C26" s="25"/>
      <c r="D26" s="27" t="s">
        <v>36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4">
        <f>ROUND(AG94,2)</f>
        <v>0</v>
      </c>
      <c r="AL26" s="155"/>
      <c r="AM26" s="155"/>
      <c r="AN26" s="155"/>
      <c r="AO26" s="155"/>
      <c r="AP26" s="25"/>
      <c r="AQ26" s="25"/>
      <c r="AR26" s="26"/>
      <c r="BE26" s="25"/>
    </row>
    <row r="27" spans="1:71" s="2" customFormat="1" ht="6.9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E27" s="25"/>
    </row>
    <row r="28" spans="1:71" s="2" customFormat="1" ht="12.75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156" t="s">
        <v>37</v>
      </c>
      <c r="M28" s="156"/>
      <c r="N28" s="156"/>
      <c r="O28" s="156"/>
      <c r="P28" s="156"/>
      <c r="Q28" s="25"/>
      <c r="R28" s="25"/>
      <c r="S28" s="25"/>
      <c r="T28" s="25"/>
      <c r="U28" s="25"/>
      <c r="V28" s="25"/>
      <c r="W28" s="156" t="s">
        <v>38</v>
      </c>
      <c r="X28" s="156"/>
      <c r="Y28" s="156"/>
      <c r="Z28" s="156"/>
      <c r="AA28" s="156"/>
      <c r="AB28" s="156"/>
      <c r="AC28" s="156"/>
      <c r="AD28" s="156"/>
      <c r="AE28" s="156"/>
      <c r="AF28" s="25"/>
      <c r="AG28" s="25"/>
      <c r="AH28" s="25"/>
      <c r="AI28" s="25"/>
      <c r="AJ28" s="25"/>
      <c r="AK28" s="156" t="s">
        <v>39</v>
      </c>
      <c r="AL28" s="156"/>
      <c r="AM28" s="156"/>
      <c r="AN28" s="156"/>
      <c r="AO28" s="156"/>
      <c r="AP28" s="25"/>
      <c r="AQ28" s="25"/>
      <c r="AR28" s="26"/>
      <c r="BE28" s="25"/>
    </row>
    <row r="29" spans="1:71" s="3" customFormat="1" ht="14.45" customHeight="1">
      <c r="B29" s="30"/>
      <c r="D29" s="22" t="s">
        <v>40</v>
      </c>
      <c r="F29" s="22" t="s">
        <v>41</v>
      </c>
      <c r="L29" s="159">
        <v>0.21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30"/>
    </row>
    <row r="30" spans="1:71" s="3" customFormat="1" ht="14.45" customHeight="1">
      <c r="B30" s="30"/>
      <c r="F30" s="22" t="s">
        <v>42</v>
      </c>
      <c r="L30" s="159">
        <v>0.15</v>
      </c>
      <c r="M30" s="158"/>
      <c r="N30" s="158"/>
      <c r="O30" s="158"/>
      <c r="P30" s="158"/>
      <c r="W30" s="157">
        <f>ROUND(BA94, 2)</f>
        <v>0</v>
      </c>
      <c r="X30" s="158"/>
      <c r="Y30" s="158"/>
      <c r="Z30" s="158"/>
      <c r="AA30" s="158"/>
      <c r="AB30" s="158"/>
      <c r="AC30" s="158"/>
      <c r="AD30" s="158"/>
      <c r="AE30" s="158"/>
      <c r="AK30" s="157">
        <f>ROUND(AW94, 2)</f>
        <v>0</v>
      </c>
      <c r="AL30" s="158"/>
      <c r="AM30" s="158"/>
      <c r="AN30" s="158"/>
      <c r="AO30" s="158"/>
      <c r="AR30" s="30"/>
    </row>
    <row r="31" spans="1:71" s="3" customFormat="1" ht="14.45" hidden="1" customHeight="1">
      <c r="B31" s="30"/>
      <c r="F31" s="22" t="s">
        <v>43</v>
      </c>
      <c r="L31" s="159">
        <v>0.21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30"/>
    </row>
    <row r="32" spans="1:71" s="3" customFormat="1" ht="14.45" hidden="1" customHeight="1">
      <c r="B32" s="30"/>
      <c r="F32" s="22" t="s">
        <v>44</v>
      </c>
      <c r="L32" s="159">
        <v>0.15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30"/>
    </row>
    <row r="33" spans="1:57" s="3" customFormat="1" ht="14.45" hidden="1" customHeight="1">
      <c r="B33" s="30"/>
      <c r="F33" s="22" t="s">
        <v>45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30"/>
    </row>
    <row r="34" spans="1:57" s="2" customFormat="1" ht="6.95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E34" s="25"/>
    </row>
    <row r="35" spans="1:57" s="2" customFormat="1" ht="25.9" customHeight="1">
      <c r="A35" s="25"/>
      <c r="B35" s="26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180" t="s">
        <v>48</v>
      </c>
      <c r="Y35" s="181"/>
      <c r="Z35" s="181"/>
      <c r="AA35" s="181"/>
      <c r="AB35" s="181"/>
      <c r="AC35" s="33"/>
      <c r="AD35" s="33"/>
      <c r="AE35" s="33"/>
      <c r="AF35" s="33"/>
      <c r="AG35" s="33"/>
      <c r="AH35" s="33"/>
      <c r="AI35" s="33"/>
      <c r="AJ35" s="33"/>
      <c r="AK35" s="182">
        <f>SUM(AK26:AK33)</f>
        <v>0</v>
      </c>
      <c r="AL35" s="181"/>
      <c r="AM35" s="181"/>
      <c r="AN35" s="181"/>
      <c r="AO35" s="183"/>
      <c r="AP35" s="31"/>
      <c r="AQ35" s="31"/>
      <c r="AR35" s="26"/>
      <c r="BE35" s="25"/>
    </row>
    <row r="36" spans="1:57" s="2" customFormat="1" ht="6.95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E36" s="25"/>
    </row>
    <row r="37" spans="1:57" s="2" customFormat="1" ht="14.45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E37" s="25"/>
    </row>
    <row r="38" spans="1:57" s="1" customFormat="1" ht="14.45" customHeight="1">
      <c r="B38" s="16"/>
      <c r="AR38" s="16"/>
    </row>
    <row r="39" spans="1:57" s="1" customFormat="1" ht="14.45" customHeight="1">
      <c r="B39" s="16"/>
      <c r="AR39" s="16"/>
    </row>
    <row r="40" spans="1:57" s="1" customFormat="1" ht="14.45" customHeight="1">
      <c r="B40" s="16"/>
      <c r="AR40" s="16"/>
    </row>
    <row r="41" spans="1:57" s="1" customFormat="1" ht="14.45" customHeight="1">
      <c r="B41" s="16"/>
      <c r="AR41" s="16"/>
    </row>
    <row r="42" spans="1:57" s="1" customFormat="1" ht="14.45" customHeight="1">
      <c r="B42" s="16"/>
      <c r="AR42" s="16"/>
    </row>
    <row r="43" spans="1:57" s="1" customFormat="1" ht="14.45" customHeight="1">
      <c r="B43" s="16"/>
      <c r="AR43" s="16"/>
    </row>
    <row r="44" spans="1:57" s="1" customFormat="1" ht="14.45" customHeight="1">
      <c r="B44" s="16"/>
      <c r="AR44" s="16"/>
    </row>
    <row r="45" spans="1:57" s="1" customFormat="1" ht="14.45" customHeight="1">
      <c r="B45" s="16"/>
      <c r="AR45" s="16"/>
    </row>
    <row r="46" spans="1:57" s="1" customFormat="1" ht="14.45" customHeight="1">
      <c r="B46" s="16"/>
      <c r="AR46" s="16"/>
    </row>
    <row r="47" spans="1:57" s="1" customFormat="1" ht="14.45" customHeight="1">
      <c r="B47" s="16"/>
      <c r="AR47" s="16"/>
    </row>
    <row r="48" spans="1:57" s="1" customFormat="1" ht="14.45" customHeight="1">
      <c r="B48" s="16"/>
      <c r="AR48" s="16"/>
    </row>
    <row r="49" spans="1:57" s="2" customFormat="1" ht="14.45" customHeight="1">
      <c r="B49" s="35"/>
      <c r="D49" s="36" t="s">
        <v>49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50</v>
      </c>
      <c r="AI49" s="37"/>
      <c r="AJ49" s="37"/>
      <c r="AK49" s="37"/>
      <c r="AL49" s="37"/>
      <c r="AM49" s="37"/>
      <c r="AN49" s="37"/>
      <c r="AO49" s="37"/>
      <c r="AR49" s="35"/>
    </row>
    <row r="50" spans="1:57">
      <c r="B50" s="16"/>
      <c r="AR50" s="16"/>
    </row>
    <row r="51" spans="1:57">
      <c r="B51" s="16"/>
      <c r="AR51" s="16"/>
    </row>
    <row r="52" spans="1:57">
      <c r="B52" s="16"/>
      <c r="AR52" s="16"/>
    </row>
    <row r="53" spans="1:57">
      <c r="B53" s="16"/>
      <c r="AR53" s="16"/>
    </row>
    <row r="54" spans="1:57">
      <c r="B54" s="16"/>
      <c r="AR54" s="16"/>
    </row>
    <row r="55" spans="1:57">
      <c r="B55" s="16"/>
      <c r="AR55" s="16"/>
    </row>
    <row r="56" spans="1:57">
      <c r="B56" s="16"/>
      <c r="AR56" s="16"/>
    </row>
    <row r="57" spans="1:57">
      <c r="B57" s="16"/>
      <c r="AR57" s="16"/>
    </row>
    <row r="58" spans="1:57">
      <c r="B58" s="16"/>
      <c r="AR58" s="16"/>
    </row>
    <row r="59" spans="1:57">
      <c r="B59" s="16"/>
      <c r="AR59" s="16"/>
    </row>
    <row r="60" spans="1:57" s="2" customFormat="1" ht="12.75">
      <c r="A60" s="25"/>
      <c r="B60" s="26"/>
      <c r="C60" s="25"/>
      <c r="D60" s="38" t="s">
        <v>51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52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51</v>
      </c>
      <c r="AI60" s="28"/>
      <c r="AJ60" s="28"/>
      <c r="AK60" s="28"/>
      <c r="AL60" s="28"/>
      <c r="AM60" s="38" t="s">
        <v>52</v>
      </c>
      <c r="AN60" s="28"/>
      <c r="AO60" s="28"/>
      <c r="AP60" s="25"/>
      <c r="AQ60" s="25"/>
      <c r="AR60" s="26"/>
      <c r="BE60" s="25"/>
    </row>
    <row r="61" spans="1:57">
      <c r="B61" s="16"/>
      <c r="AR61" s="16"/>
    </row>
    <row r="62" spans="1:57">
      <c r="B62" s="16"/>
      <c r="AR62" s="16"/>
    </row>
    <row r="63" spans="1:57">
      <c r="B63" s="16"/>
      <c r="AR63" s="16"/>
    </row>
    <row r="64" spans="1:57" s="2" customFormat="1" ht="12.75">
      <c r="A64" s="25"/>
      <c r="B64" s="26"/>
      <c r="C64" s="25"/>
      <c r="D64" s="36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54</v>
      </c>
      <c r="AI64" s="39"/>
      <c r="AJ64" s="39"/>
      <c r="AK64" s="39"/>
      <c r="AL64" s="39"/>
      <c r="AM64" s="39"/>
      <c r="AN64" s="39"/>
      <c r="AO64" s="39"/>
      <c r="AP64" s="25"/>
      <c r="AQ64" s="25"/>
      <c r="AR64" s="26"/>
      <c r="BE64" s="25"/>
    </row>
    <row r="65" spans="1:57">
      <c r="B65" s="16"/>
      <c r="AR65" s="16"/>
    </row>
    <row r="66" spans="1:57">
      <c r="B66" s="16"/>
      <c r="AR66" s="16"/>
    </row>
    <row r="67" spans="1:57">
      <c r="B67" s="16"/>
      <c r="AR67" s="16"/>
    </row>
    <row r="68" spans="1:57">
      <c r="B68" s="16"/>
      <c r="AR68" s="16"/>
    </row>
    <row r="69" spans="1:57">
      <c r="B69" s="16"/>
      <c r="AR69" s="16"/>
    </row>
    <row r="70" spans="1:57">
      <c r="B70" s="16"/>
      <c r="AR70" s="16"/>
    </row>
    <row r="71" spans="1:57">
      <c r="B71" s="16"/>
      <c r="AR71" s="16"/>
    </row>
    <row r="72" spans="1:57">
      <c r="B72" s="16"/>
      <c r="AR72" s="16"/>
    </row>
    <row r="73" spans="1:57">
      <c r="B73" s="16"/>
      <c r="AR73" s="16"/>
    </row>
    <row r="74" spans="1:57">
      <c r="B74" s="16"/>
      <c r="AR74" s="16"/>
    </row>
    <row r="75" spans="1:57" s="2" customFormat="1" ht="12.75">
      <c r="A75" s="25"/>
      <c r="B75" s="26"/>
      <c r="C75" s="25"/>
      <c r="D75" s="38" t="s">
        <v>51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52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51</v>
      </c>
      <c r="AI75" s="28"/>
      <c r="AJ75" s="28"/>
      <c r="AK75" s="28"/>
      <c r="AL75" s="28"/>
      <c r="AM75" s="38" t="s">
        <v>52</v>
      </c>
      <c r="AN75" s="28"/>
      <c r="AO75" s="28"/>
      <c r="AP75" s="25"/>
      <c r="AQ75" s="25"/>
      <c r="AR75" s="26"/>
      <c r="BE75" s="25"/>
    </row>
    <row r="76" spans="1:57" s="2" customFormat="1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E76" s="25"/>
    </row>
    <row r="77" spans="1:57" s="2" customFormat="1" ht="6.9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  <c r="BE77" s="25"/>
    </row>
    <row r="81" spans="1:91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  <c r="BE81" s="25"/>
    </row>
    <row r="82" spans="1:91" s="2" customFormat="1" ht="24.95" customHeight="1">
      <c r="A82" s="25"/>
      <c r="B82" s="26"/>
      <c r="C82" s="17" t="s">
        <v>55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E82" s="25"/>
    </row>
    <row r="83" spans="1:91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E83" s="25"/>
    </row>
    <row r="84" spans="1:91" s="4" customFormat="1" ht="12" customHeight="1">
      <c r="B84" s="44"/>
      <c r="C84" s="22" t="s">
        <v>11</v>
      </c>
      <c r="L84" s="4" t="str">
        <f>K5</f>
        <v>4102019</v>
      </c>
      <c r="AR84" s="44"/>
    </row>
    <row r="85" spans="1:91" s="5" customFormat="1" ht="36.950000000000003" customHeight="1">
      <c r="B85" s="45"/>
      <c r="C85" s="46" t="s">
        <v>13</v>
      </c>
      <c r="L85" s="171" t="str">
        <f>K6</f>
        <v>Nemocnice Varnsdorf - vymístění stávajícího el. měření z rozvaděče trafostanice DC_1203 do oplocení na hranici p.p.č. 42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5"/>
    </row>
    <row r="86" spans="1:91" s="2" customFormat="1" ht="6.95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E86" s="25"/>
    </row>
    <row r="87" spans="1:91" s="2" customFormat="1" ht="12" customHeight="1">
      <c r="A87" s="25"/>
      <c r="B87" s="26"/>
      <c r="C87" s="22" t="s">
        <v>17</v>
      </c>
      <c r="D87" s="25"/>
      <c r="E87" s="25"/>
      <c r="F87" s="25"/>
      <c r="G87" s="25"/>
      <c r="H87" s="25"/>
      <c r="I87" s="25"/>
      <c r="J87" s="25"/>
      <c r="K87" s="25"/>
      <c r="L87" s="47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2" t="s">
        <v>19</v>
      </c>
      <c r="AJ87" s="25"/>
      <c r="AK87" s="25"/>
      <c r="AL87" s="25"/>
      <c r="AM87" s="173" t="str">
        <f>IF(AN8= "","",AN8)</f>
        <v>7. 12. 2019</v>
      </c>
      <c r="AN87" s="173"/>
      <c r="AO87" s="25"/>
      <c r="AP87" s="25"/>
      <c r="AQ87" s="25"/>
      <c r="AR87" s="26"/>
      <c r="BE87" s="25"/>
    </row>
    <row r="88" spans="1:91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E88" s="25"/>
    </row>
    <row r="89" spans="1:91" s="2" customFormat="1" ht="15.2" customHeight="1">
      <c r="A89" s="25"/>
      <c r="B89" s="26"/>
      <c r="C89" s="22" t="s">
        <v>21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>Město Varnsdorf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2" t="s">
        <v>28</v>
      </c>
      <c r="AJ89" s="25"/>
      <c r="AK89" s="25"/>
      <c r="AL89" s="25"/>
      <c r="AM89" s="174" t="str">
        <f>IF(E17="","",E17)</f>
        <v>Tomáš Behina</v>
      </c>
      <c r="AN89" s="175"/>
      <c r="AO89" s="175"/>
      <c r="AP89" s="175"/>
      <c r="AQ89" s="25"/>
      <c r="AR89" s="26"/>
      <c r="AS89" s="176" t="s">
        <v>56</v>
      </c>
      <c r="AT89" s="177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5"/>
    </row>
    <row r="90" spans="1:91" s="2" customFormat="1" ht="15.2" customHeight="1">
      <c r="A90" s="25"/>
      <c r="B90" s="26"/>
      <c r="C90" s="22" t="s">
        <v>27</v>
      </c>
      <c r="D90" s="25"/>
      <c r="E90" s="25"/>
      <c r="F90" s="25"/>
      <c r="G90" s="25"/>
      <c r="H90" s="25"/>
      <c r="I90" s="25"/>
      <c r="J90" s="25"/>
      <c r="K90" s="25"/>
      <c r="L90" s="4" t="str">
        <f>IF(E14="","",E14)</f>
        <v xml:space="preserve"> 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2" t="s">
        <v>33</v>
      </c>
      <c r="AJ90" s="25"/>
      <c r="AK90" s="25"/>
      <c r="AL90" s="25"/>
      <c r="AM90" s="174" t="str">
        <f>IF(E20="","",E20)</f>
        <v>Tomáš Behina</v>
      </c>
      <c r="AN90" s="175"/>
      <c r="AO90" s="175"/>
      <c r="AP90" s="175"/>
      <c r="AQ90" s="25"/>
      <c r="AR90" s="26"/>
      <c r="AS90" s="178"/>
      <c r="AT90" s="179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5"/>
    </row>
    <row r="91" spans="1:91" s="2" customFormat="1" ht="10.9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178"/>
      <c r="AT91" s="179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5"/>
    </row>
    <row r="92" spans="1:91" s="2" customFormat="1" ht="29.25" customHeight="1">
      <c r="A92" s="25"/>
      <c r="B92" s="26"/>
      <c r="C92" s="166" t="s">
        <v>57</v>
      </c>
      <c r="D92" s="167"/>
      <c r="E92" s="167"/>
      <c r="F92" s="167"/>
      <c r="G92" s="167"/>
      <c r="H92" s="53"/>
      <c r="I92" s="168" t="s">
        <v>58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59</v>
      </c>
      <c r="AH92" s="167"/>
      <c r="AI92" s="167"/>
      <c r="AJ92" s="167"/>
      <c r="AK92" s="167"/>
      <c r="AL92" s="167"/>
      <c r="AM92" s="167"/>
      <c r="AN92" s="168" t="s">
        <v>60</v>
      </c>
      <c r="AO92" s="167"/>
      <c r="AP92" s="170"/>
      <c r="AQ92" s="54" t="s">
        <v>61</v>
      </c>
      <c r="AR92" s="26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  <c r="BE92" s="25"/>
    </row>
    <row r="93" spans="1:91" s="2" customFormat="1" ht="10.9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5"/>
    </row>
    <row r="94" spans="1:91" s="6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63">
        <f>ROUND(AG95,2)</f>
        <v>0</v>
      </c>
      <c r="AH94" s="163"/>
      <c r="AI94" s="163"/>
      <c r="AJ94" s="163"/>
      <c r="AK94" s="163"/>
      <c r="AL94" s="163"/>
      <c r="AM94" s="163"/>
      <c r="AN94" s="164">
        <f>SUM(AG94,AT94)</f>
        <v>0</v>
      </c>
      <c r="AO94" s="164"/>
      <c r="AP94" s="164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895.05740000000003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7" customFormat="1" ht="16.5" customHeight="1">
      <c r="A95" s="72" t="s">
        <v>80</v>
      </c>
      <c r="B95" s="73"/>
      <c r="C95" s="74"/>
      <c r="D95" s="162" t="s">
        <v>81</v>
      </c>
      <c r="E95" s="162"/>
      <c r="F95" s="162"/>
      <c r="G95" s="162"/>
      <c r="H95" s="162"/>
      <c r="I95" s="75"/>
      <c r="J95" s="162" t="s">
        <v>82</v>
      </c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0">
        <f>'D1.4 - Elektroinstalace'!J30</f>
        <v>0</v>
      </c>
      <c r="AH95" s="161"/>
      <c r="AI95" s="161"/>
      <c r="AJ95" s="161"/>
      <c r="AK95" s="161"/>
      <c r="AL95" s="161"/>
      <c r="AM95" s="161"/>
      <c r="AN95" s="160">
        <f>SUM(AG95,AT95)</f>
        <v>0</v>
      </c>
      <c r="AO95" s="161"/>
      <c r="AP95" s="161"/>
      <c r="AQ95" s="76" t="s">
        <v>83</v>
      </c>
      <c r="AR95" s="73"/>
      <c r="AS95" s="77">
        <v>0</v>
      </c>
      <c r="AT95" s="78">
        <f>ROUND(SUM(AV95:AW95),2)</f>
        <v>0</v>
      </c>
      <c r="AU95" s="79">
        <f>'D1.4 - Elektroinstalace'!P119</f>
        <v>895.05739999999992</v>
      </c>
      <c r="AV95" s="78">
        <f>'D1.4 - Elektroinstalace'!J33</f>
        <v>0</v>
      </c>
      <c r="AW95" s="78">
        <f>'D1.4 - Elektroinstalace'!J34</f>
        <v>0</v>
      </c>
      <c r="AX95" s="78">
        <f>'D1.4 - Elektroinstalace'!J35</f>
        <v>0</v>
      </c>
      <c r="AY95" s="78">
        <f>'D1.4 - Elektroinstalace'!J36</f>
        <v>0</v>
      </c>
      <c r="AZ95" s="78">
        <f>'D1.4 - Elektroinstalace'!F33</f>
        <v>0</v>
      </c>
      <c r="BA95" s="78">
        <f>'D1.4 - Elektroinstalace'!F34</f>
        <v>0</v>
      </c>
      <c r="BB95" s="78">
        <f>'D1.4 - Elektroinstalace'!F35</f>
        <v>0</v>
      </c>
      <c r="BC95" s="78">
        <f>'D1.4 - Elektroinstalace'!F36</f>
        <v>0</v>
      </c>
      <c r="BD95" s="80">
        <f>'D1.4 - Elektroinstalace'!F37</f>
        <v>0</v>
      </c>
      <c r="BT95" s="81" t="s">
        <v>84</v>
      </c>
      <c r="BV95" s="81" t="s">
        <v>78</v>
      </c>
      <c r="BW95" s="81" t="s">
        <v>85</v>
      </c>
      <c r="BX95" s="81" t="s">
        <v>4</v>
      </c>
      <c r="CL95" s="81" t="s">
        <v>1</v>
      </c>
      <c r="CM95" s="81" t="s">
        <v>86</v>
      </c>
    </row>
    <row r="96" spans="1:91" s="2" customFormat="1" ht="30" customHeight="1">
      <c r="A96" s="25"/>
      <c r="B96" s="26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6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</row>
    <row r="97" spans="1:57" s="2" customFormat="1" ht="6.95" customHeight="1">
      <c r="A97" s="25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6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D1.4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5"/>
  <sheetViews>
    <sheetView showGridLines="0" tabSelected="1" topLeftCell="A104" workbookViewId="0">
      <selection activeCell="H122" sqref="H1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65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85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86</v>
      </c>
    </row>
    <row r="4" spans="1:46" s="1" customFormat="1" ht="24.95" customHeight="1">
      <c r="B4" s="16"/>
      <c r="D4" s="17" t="s">
        <v>87</v>
      </c>
      <c r="L4" s="16"/>
      <c r="M4" s="83" t="s">
        <v>10</v>
      </c>
      <c r="AT4" s="13" t="s">
        <v>3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22" t="s">
        <v>13</v>
      </c>
      <c r="L6" s="16"/>
    </row>
    <row r="7" spans="1:46" s="1" customFormat="1" ht="23.25" customHeight="1">
      <c r="B7" s="16"/>
      <c r="E7" s="185" t="str">
        <f>'Rekapitulace stavby'!K6</f>
        <v>Nemocnice Varnsdorf - vymístění stávajícího el. měření z rozvaděče trafostanice DC_1203 do oplocení na hranici p.p.č. 42</v>
      </c>
      <c r="F7" s="186"/>
      <c r="G7" s="186"/>
      <c r="H7" s="186"/>
      <c r="L7" s="16"/>
    </row>
    <row r="8" spans="1:46" s="2" customFormat="1" ht="12" customHeight="1">
      <c r="A8" s="25"/>
      <c r="B8" s="26"/>
      <c r="C8" s="25"/>
      <c r="D8" s="22" t="s">
        <v>88</v>
      </c>
      <c r="E8" s="25"/>
      <c r="F8" s="25"/>
      <c r="G8" s="25"/>
      <c r="H8" s="25"/>
      <c r="I8" s="25"/>
      <c r="J8" s="25"/>
      <c r="K8" s="25"/>
      <c r="L8" s="3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46" s="2" customFormat="1" ht="16.5" customHeight="1">
      <c r="A9" s="25"/>
      <c r="B9" s="26"/>
      <c r="C9" s="25"/>
      <c r="D9" s="25"/>
      <c r="E9" s="171" t="s">
        <v>89</v>
      </c>
      <c r="F9" s="184"/>
      <c r="G9" s="184"/>
      <c r="H9" s="184"/>
      <c r="I9" s="25"/>
      <c r="J9" s="25"/>
      <c r="K9" s="25"/>
      <c r="L9" s="3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46" s="2" customFormat="1">
      <c r="A10" s="25"/>
      <c r="B10" s="26"/>
      <c r="C10" s="25"/>
      <c r="D10" s="25"/>
      <c r="E10" s="25"/>
      <c r="F10" s="25"/>
      <c r="G10" s="25"/>
      <c r="H10" s="25"/>
      <c r="I10" s="25"/>
      <c r="J10" s="25"/>
      <c r="K10" s="25"/>
      <c r="L10" s="3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46" s="2" customFormat="1" ht="12" customHeight="1">
      <c r="A11" s="25"/>
      <c r="B11" s="26"/>
      <c r="C11" s="25"/>
      <c r="D11" s="22" t="s">
        <v>15</v>
      </c>
      <c r="E11" s="25"/>
      <c r="F11" s="20" t="s">
        <v>1</v>
      </c>
      <c r="G11" s="25"/>
      <c r="H11" s="25"/>
      <c r="I11" s="22" t="s">
        <v>16</v>
      </c>
      <c r="J11" s="20" t="s">
        <v>1</v>
      </c>
      <c r="K11" s="25"/>
      <c r="L11" s="3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46" s="2" customFormat="1" ht="12" customHeight="1">
      <c r="A12" s="25"/>
      <c r="B12" s="26"/>
      <c r="C12" s="25"/>
      <c r="D12" s="22" t="s">
        <v>17</v>
      </c>
      <c r="E12" s="25"/>
      <c r="F12" s="20" t="s">
        <v>18</v>
      </c>
      <c r="G12" s="25"/>
      <c r="H12" s="25"/>
      <c r="I12" s="22" t="s">
        <v>19</v>
      </c>
      <c r="J12" s="48" t="str">
        <f>'Rekapitulace stavby'!AN8</f>
        <v>7. 12. 2019</v>
      </c>
      <c r="K12" s="25"/>
      <c r="L12" s="3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46" s="2" customFormat="1" ht="10.9" customHeight="1">
      <c r="A13" s="25"/>
      <c r="B13" s="26"/>
      <c r="C13" s="25"/>
      <c r="D13" s="25"/>
      <c r="E13" s="25"/>
      <c r="F13" s="25"/>
      <c r="G13" s="25"/>
      <c r="H13" s="25"/>
      <c r="I13" s="25"/>
      <c r="J13" s="25"/>
      <c r="K13" s="25"/>
      <c r="L13" s="3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46" s="2" customFormat="1" ht="12" customHeight="1">
      <c r="A14" s="25"/>
      <c r="B14" s="26"/>
      <c r="C14" s="25"/>
      <c r="D14" s="22" t="s">
        <v>21</v>
      </c>
      <c r="E14" s="25"/>
      <c r="F14" s="25"/>
      <c r="G14" s="25"/>
      <c r="H14" s="25"/>
      <c r="I14" s="22" t="s">
        <v>22</v>
      </c>
      <c r="J14" s="20" t="s">
        <v>23</v>
      </c>
      <c r="K14" s="25"/>
      <c r="L14" s="3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46" s="2" customFormat="1" ht="18" customHeight="1">
      <c r="A15" s="25"/>
      <c r="B15" s="26"/>
      <c r="C15" s="25"/>
      <c r="D15" s="25"/>
      <c r="E15" s="20" t="s">
        <v>24</v>
      </c>
      <c r="F15" s="25"/>
      <c r="G15" s="25"/>
      <c r="H15" s="25"/>
      <c r="I15" s="22" t="s">
        <v>25</v>
      </c>
      <c r="J15" s="20" t="s">
        <v>26</v>
      </c>
      <c r="K15" s="25"/>
      <c r="L15" s="3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46" s="2" customFormat="1" ht="6.95" customHeight="1">
      <c r="A16" s="25"/>
      <c r="B16" s="26"/>
      <c r="C16" s="25"/>
      <c r="D16" s="25"/>
      <c r="E16" s="25"/>
      <c r="F16" s="25"/>
      <c r="G16" s="25"/>
      <c r="H16" s="25"/>
      <c r="I16" s="25"/>
      <c r="J16" s="25"/>
      <c r="K16" s="25"/>
      <c r="L16" s="3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 s="2" customFormat="1" ht="12" customHeight="1">
      <c r="A17" s="25"/>
      <c r="B17" s="26"/>
      <c r="C17" s="25"/>
      <c r="D17" s="22" t="s">
        <v>27</v>
      </c>
      <c r="E17" s="25"/>
      <c r="F17" s="25"/>
      <c r="G17" s="25"/>
      <c r="H17" s="25"/>
      <c r="I17" s="22" t="s">
        <v>22</v>
      </c>
      <c r="J17" s="20" t="str">
        <f>'Rekapitulace stavby'!AN13</f>
        <v/>
      </c>
      <c r="K17" s="25"/>
      <c r="L17" s="3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 s="2" customFormat="1" ht="18" customHeight="1">
      <c r="A18" s="25"/>
      <c r="B18" s="26"/>
      <c r="C18" s="25"/>
      <c r="D18" s="25"/>
      <c r="E18" s="150" t="str">
        <f>'Rekapitulace stavby'!E14</f>
        <v xml:space="preserve"> </v>
      </c>
      <c r="F18" s="150"/>
      <c r="G18" s="150"/>
      <c r="H18" s="150"/>
      <c r="I18" s="22" t="s">
        <v>25</v>
      </c>
      <c r="J18" s="20" t="str">
        <f>'Rekapitulace stavby'!AN14</f>
        <v/>
      </c>
      <c r="K18" s="25"/>
      <c r="L18" s="3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s="2" customFormat="1" ht="6.95" customHeight="1">
      <c r="A19" s="25"/>
      <c r="B19" s="26"/>
      <c r="C19" s="25"/>
      <c r="D19" s="25"/>
      <c r="E19" s="25"/>
      <c r="F19" s="25"/>
      <c r="G19" s="25"/>
      <c r="H19" s="25"/>
      <c r="I19" s="25"/>
      <c r="J19" s="25"/>
      <c r="K19" s="25"/>
      <c r="L19" s="3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 s="2" customFormat="1" ht="12" customHeight="1">
      <c r="A20" s="25"/>
      <c r="B20" s="26"/>
      <c r="C20" s="25"/>
      <c r="D20" s="22" t="s">
        <v>28</v>
      </c>
      <c r="E20" s="25"/>
      <c r="F20" s="25"/>
      <c r="G20" s="25"/>
      <c r="H20" s="25"/>
      <c r="I20" s="22" t="s">
        <v>22</v>
      </c>
      <c r="J20" s="20" t="s">
        <v>29</v>
      </c>
      <c r="K20" s="25"/>
      <c r="L20" s="3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 s="2" customFormat="1" ht="18" customHeight="1">
      <c r="A21" s="25"/>
      <c r="B21" s="26"/>
      <c r="C21" s="25"/>
      <c r="D21" s="25"/>
      <c r="E21" s="20" t="s">
        <v>30</v>
      </c>
      <c r="F21" s="25"/>
      <c r="G21" s="25"/>
      <c r="H21" s="25"/>
      <c r="I21" s="22" t="s">
        <v>25</v>
      </c>
      <c r="J21" s="20" t="s">
        <v>31</v>
      </c>
      <c r="K21" s="25"/>
      <c r="L21" s="3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 s="2" customFormat="1" ht="6.95" customHeight="1">
      <c r="A22" s="25"/>
      <c r="B22" s="26"/>
      <c r="C22" s="25"/>
      <c r="D22" s="25"/>
      <c r="E22" s="25"/>
      <c r="F22" s="25"/>
      <c r="G22" s="25"/>
      <c r="H22" s="25"/>
      <c r="I22" s="25"/>
      <c r="J22" s="25"/>
      <c r="K22" s="25"/>
      <c r="L22" s="3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 s="2" customFormat="1" ht="12" customHeight="1">
      <c r="A23" s="25"/>
      <c r="B23" s="26"/>
      <c r="C23" s="25"/>
      <c r="D23" s="22" t="s">
        <v>33</v>
      </c>
      <c r="E23" s="25"/>
      <c r="F23" s="25"/>
      <c r="G23" s="25"/>
      <c r="H23" s="25"/>
      <c r="I23" s="22" t="s">
        <v>22</v>
      </c>
      <c r="J23" s="20" t="s">
        <v>29</v>
      </c>
      <c r="K23" s="25"/>
      <c r="L23" s="3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 s="2" customFormat="1" ht="18" customHeight="1">
      <c r="A24" s="25"/>
      <c r="B24" s="26"/>
      <c r="C24" s="25"/>
      <c r="D24" s="25"/>
      <c r="E24" s="20" t="s">
        <v>30</v>
      </c>
      <c r="F24" s="25"/>
      <c r="G24" s="25"/>
      <c r="H24" s="25"/>
      <c r="I24" s="22" t="s">
        <v>25</v>
      </c>
      <c r="J24" s="20" t="s">
        <v>31</v>
      </c>
      <c r="K24" s="25"/>
      <c r="L24" s="3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 s="2" customFormat="1" ht="6.95" customHeight="1">
      <c r="A25" s="25"/>
      <c r="B25" s="26"/>
      <c r="C25" s="25"/>
      <c r="D25" s="25"/>
      <c r="E25" s="25"/>
      <c r="F25" s="25"/>
      <c r="G25" s="25"/>
      <c r="H25" s="25"/>
      <c r="I25" s="25"/>
      <c r="J25" s="25"/>
      <c r="K25" s="25"/>
      <c r="L25" s="3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 s="2" customFormat="1" ht="12" customHeight="1">
      <c r="A26" s="25"/>
      <c r="B26" s="26"/>
      <c r="C26" s="25"/>
      <c r="D26" s="22" t="s">
        <v>34</v>
      </c>
      <c r="E26" s="25"/>
      <c r="F26" s="25"/>
      <c r="G26" s="25"/>
      <c r="H26" s="25"/>
      <c r="I26" s="25"/>
      <c r="J26" s="25"/>
      <c r="K26" s="25"/>
      <c r="L26" s="3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 s="8" customFormat="1" ht="71.25" customHeight="1">
      <c r="A27" s="84"/>
      <c r="B27" s="85"/>
      <c r="C27" s="84"/>
      <c r="D27" s="84"/>
      <c r="E27" s="153" t="s">
        <v>35</v>
      </c>
      <c r="F27" s="153"/>
      <c r="G27" s="153"/>
      <c r="H27" s="153"/>
      <c r="I27" s="84"/>
      <c r="J27" s="84"/>
      <c r="K27" s="84"/>
      <c r="L27" s="86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</row>
    <row r="28" spans="1:31" s="2" customFormat="1" ht="6.95" customHeight="1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3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 s="2" customFormat="1" ht="6.95" customHeight="1">
      <c r="A29" s="25"/>
      <c r="B29" s="26"/>
      <c r="C29" s="25"/>
      <c r="D29" s="59"/>
      <c r="E29" s="59"/>
      <c r="F29" s="59"/>
      <c r="G29" s="59"/>
      <c r="H29" s="59"/>
      <c r="I29" s="59"/>
      <c r="J29" s="59"/>
      <c r="K29" s="59"/>
      <c r="L29" s="3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</row>
    <row r="30" spans="1:31" s="2" customFormat="1" ht="25.35" customHeight="1">
      <c r="A30" s="25"/>
      <c r="B30" s="26"/>
      <c r="C30" s="25"/>
      <c r="D30" s="87" t="s">
        <v>36</v>
      </c>
      <c r="E30" s="25"/>
      <c r="F30" s="25"/>
      <c r="G30" s="25"/>
      <c r="H30" s="25"/>
      <c r="I30" s="25"/>
      <c r="J30" s="64">
        <f>ROUND(J119, 2)</f>
        <v>0</v>
      </c>
      <c r="K30" s="25"/>
      <c r="L30" s="3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</row>
    <row r="31" spans="1:31" s="2" customFormat="1" ht="6.95" customHeight="1">
      <c r="A31" s="25"/>
      <c r="B31" s="26"/>
      <c r="C31" s="25"/>
      <c r="D31" s="59"/>
      <c r="E31" s="59"/>
      <c r="F31" s="59"/>
      <c r="G31" s="59"/>
      <c r="H31" s="59"/>
      <c r="I31" s="59"/>
      <c r="J31" s="59"/>
      <c r="K31" s="59"/>
      <c r="L31" s="3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pans="1:31" s="2" customFormat="1" ht="14.45" customHeight="1">
      <c r="A32" s="25"/>
      <c r="B32" s="26"/>
      <c r="C32" s="25"/>
      <c r="D32" s="25"/>
      <c r="E32" s="25"/>
      <c r="F32" s="29" t="s">
        <v>38</v>
      </c>
      <c r="G32" s="25"/>
      <c r="H32" s="25"/>
      <c r="I32" s="29" t="s">
        <v>37</v>
      </c>
      <c r="J32" s="29" t="s">
        <v>39</v>
      </c>
      <c r="K32" s="25"/>
      <c r="L32" s="3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</row>
    <row r="33" spans="1:31" s="2" customFormat="1" ht="14.45" customHeight="1">
      <c r="A33" s="25"/>
      <c r="B33" s="26"/>
      <c r="C33" s="25"/>
      <c r="D33" s="88" t="s">
        <v>40</v>
      </c>
      <c r="E33" s="22" t="s">
        <v>41</v>
      </c>
      <c r="F33" s="89">
        <f>ROUND((SUM(BE119:BE164)),  2)</f>
        <v>0</v>
      </c>
      <c r="G33" s="25"/>
      <c r="H33" s="25"/>
      <c r="I33" s="90">
        <v>0.21</v>
      </c>
      <c r="J33" s="89">
        <f>ROUND(((SUM(BE119:BE164))*I33),  2)</f>
        <v>0</v>
      </c>
      <c r="K33" s="25"/>
      <c r="L33" s="3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</row>
    <row r="34" spans="1:31" s="2" customFormat="1" ht="14.45" customHeight="1">
      <c r="A34" s="25"/>
      <c r="B34" s="26"/>
      <c r="C34" s="25"/>
      <c r="D34" s="25"/>
      <c r="E34" s="22" t="s">
        <v>42</v>
      </c>
      <c r="F34" s="89">
        <f>ROUND((SUM(BF119:BF164)),  2)</f>
        <v>0</v>
      </c>
      <c r="G34" s="25"/>
      <c r="H34" s="25"/>
      <c r="I34" s="90">
        <v>0.15</v>
      </c>
      <c r="J34" s="89">
        <f>ROUND(((SUM(BF119:BF164))*I34),  2)</f>
        <v>0</v>
      </c>
      <c r="K34" s="25"/>
      <c r="L34" s="3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</row>
    <row r="35" spans="1:31" s="2" customFormat="1" ht="14.45" hidden="1" customHeight="1">
      <c r="A35" s="25"/>
      <c r="B35" s="26"/>
      <c r="C35" s="25"/>
      <c r="D35" s="25"/>
      <c r="E35" s="22" t="s">
        <v>43</v>
      </c>
      <c r="F35" s="89">
        <f>ROUND((SUM(BG119:BG164)),  2)</f>
        <v>0</v>
      </c>
      <c r="G35" s="25"/>
      <c r="H35" s="25"/>
      <c r="I35" s="90">
        <v>0.21</v>
      </c>
      <c r="J35" s="89">
        <f>0</f>
        <v>0</v>
      </c>
      <c r="K35" s="25"/>
      <c r="L35" s="3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1" s="2" customFormat="1" ht="14.45" hidden="1" customHeight="1">
      <c r="A36" s="25"/>
      <c r="B36" s="26"/>
      <c r="C36" s="25"/>
      <c r="D36" s="25"/>
      <c r="E36" s="22" t="s">
        <v>44</v>
      </c>
      <c r="F36" s="89">
        <f>ROUND((SUM(BH119:BH164)),  2)</f>
        <v>0</v>
      </c>
      <c r="G36" s="25"/>
      <c r="H36" s="25"/>
      <c r="I36" s="90">
        <v>0.15</v>
      </c>
      <c r="J36" s="89">
        <f>0</f>
        <v>0</v>
      </c>
      <c r="K36" s="25"/>
      <c r="L36" s="3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1" s="2" customFormat="1" ht="14.45" hidden="1" customHeight="1">
      <c r="A37" s="25"/>
      <c r="B37" s="26"/>
      <c r="C37" s="25"/>
      <c r="D37" s="25"/>
      <c r="E37" s="22" t="s">
        <v>45</v>
      </c>
      <c r="F37" s="89">
        <f>ROUND((SUM(BI119:BI164)),  2)</f>
        <v>0</v>
      </c>
      <c r="G37" s="25"/>
      <c r="H37" s="25"/>
      <c r="I37" s="90">
        <v>0</v>
      </c>
      <c r="J37" s="89">
        <f>0</f>
        <v>0</v>
      </c>
      <c r="K37" s="25"/>
      <c r="L37" s="3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31" s="2" customFormat="1" ht="6.95" customHeight="1">
      <c r="A38" s="25"/>
      <c r="B38" s="26"/>
      <c r="C38" s="25"/>
      <c r="D38" s="25"/>
      <c r="E38" s="25"/>
      <c r="F38" s="25"/>
      <c r="G38" s="25"/>
      <c r="H38" s="25"/>
      <c r="I38" s="25"/>
      <c r="J38" s="25"/>
      <c r="K38" s="25"/>
      <c r="L38" s="3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31" s="2" customFormat="1" ht="25.35" customHeight="1">
      <c r="A39" s="25"/>
      <c r="B39" s="26"/>
      <c r="C39" s="91"/>
      <c r="D39" s="92" t="s">
        <v>46</v>
      </c>
      <c r="E39" s="53"/>
      <c r="F39" s="53"/>
      <c r="G39" s="93" t="s">
        <v>47</v>
      </c>
      <c r="H39" s="94" t="s">
        <v>48</v>
      </c>
      <c r="I39" s="53"/>
      <c r="J39" s="95">
        <f>SUM(J30:J37)</f>
        <v>0</v>
      </c>
      <c r="K39" s="96"/>
      <c r="L39" s="3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pans="1:31" s="2" customFormat="1" ht="14.45" customHeight="1">
      <c r="A40" s="25"/>
      <c r="B40" s="26"/>
      <c r="C40" s="25"/>
      <c r="D40" s="25"/>
      <c r="E40" s="25"/>
      <c r="F40" s="25"/>
      <c r="G40" s="25"/>
      <c r="H40" s="25"/>
      <c r="I40" s="25"/>
      <c r="J40" s="25"/>
      <c r="K40" s="25"/>
      <c r="L40" s="3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3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35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25"/>
      <c r="B61" s="26"/>
      <c r="C61" s="25"/>
      <c r="D61" s="38" t="s">
        <v>51</v>
      </c>
      <c r="E61" s="28"/>
      <c r="F61" s="97" t="s">
        <v>52</v>
      </c>
      <c r="G61" s="38" t="s">
        <v>51</v>
      </c>
      <c r="H61" s="28"/>
      <c r="I61" s="28"/>
      <c r="J61" s="98" t="s">
        <v>52</v>
      </c>
      <c r="K61" s="28"/>
      <c r="L61" s="3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25"/>
      <c r="B65" s="26"/>
      <c r="C65" s="25"/>
      <c r="D65" s="36" t="s">
        <v>53</v>
      </c>
      <c r="E65" s="39"/>
      <c r="F65" s="39"/>
      <c r="G65" s="36" t="s">
        <v>54</v>
      </c>
      <c r="H65" s="39"/>
      <c r="I65" s="39"/>
      <c r="J65" s="39"/>
      <c r="K65" s="39"/>
      <c r="L65" s="3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25"/>
      <c r="B76" s="26"/>
      <c r="C76" s="25"/>
      <c r="D76" s="38" t="s">
        <v>51</v>
      </c>
      <c r="E76" s="28"/>
      <c r="F76" s="97" t="s">
        <v>52</v>
      </c>
      <c r="G76" s="38" t="s">
        <v>51</v>
      </c>
      <c r="H76" s="28"/>
      <c r="I76" s="28"/>
      <c r="J76" s="98" t="s">
        <v>52</v>
      </c>
      <c r="K76" s="28"/>
      <c r="L76" s="3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</row>
    <row r="77" spans="1:31" s="2" customFormat="1" ht="14.4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</row>
    <row r="81" spans="1:47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</row>
    <row r="82" spans="1:47" s="2" customFormat="1" ht="24.95" customHeight="1">
      <c r="A82" s="25"/>
      <c r="B82" s="26"/>
      <c r="C82" s="17" t="s">
        <v>90</v>
      </c>
      <c r="D82" s="25"/>
      <c r="E82" s="25"/>
      <c r="F82" s="25"/>
      <c r="G82" s="25"/>
      <c r="H82" s="25"/>
      <c r="I82" s="25"/>
      <c r="J82" s="25"/>
      <c r="K82" s="25"/>
      <c r="L82" s="3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</row>
    <row r="83" spans="1:47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3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</row>
    <row r="84" spans="1:47" s="2" customFormat="1" ht="12" customHeight="1">
      <c r="A84" s="25"/>
      <c r="B84" s="26"/>
      <c r="C84" s="22" t="s">
        <v>13</v>
      </c>
      <c r="D84" s="25"/>
      <c r="E84" s="25"/>
      <c r="F84" s="25"/>
      <c r="G84" s="25"/>
      <c r="H84" s="25"/>
      <c r="I84" s="25"/>
      <c r="J84" s="25"/>
      <c r="K84" s="25"/>
      <c r="L84" s="3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</row>
    <row r="85" spans="1:47" s="2" customFormat="1" ht="23.25" customHeight="1">
      <c r="A85" s="25"/>
      <c r="B85" s="26"/>
      <c r="C85" s="25"/>
      <c r="D85" s="25"/>
      <c r="E85" s="185" t="str">
        <f>E7</f>
        <v>Nemocnice Varnsdorf - vymístění stávajícího el. měření z rozvaděče trafostanice DC_1203 do oplocení na hranici p.p.č. 42</v>
      </c>
      <c r="F85" s="186"/>
      <c r="G85" s="186"/>
      <c r="H85" s="186"/>
      <c r="I85" s="25"/>
      <c r="J85" s="25"/>
      <c r="K85" s="25"/>
      <c r="L85" s="3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</row>
    <row r="86" spans="1:47" s="2" customFormat="1" ht="12" customHeight="1">
      <c r="A86" s="25"/>
      <c r="B86" s="26"/>
      <c r="C86" s="22" t="s">
        <v>88</v>
      </c>
      <c r="D86" s="25"/>
      <c r="E86" s="25"/>
      <c r="F86" s="25"/>
      <c r="G86" s="25"/>
      <c r="H86" s="25"/>
      <c r="I86" s="25"/>
      <c r="J86" s="25"/>
      <c r="K86" s="25"/>
      <c r="L86" s="3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</row>
    <row r="87" spans="1:47" s="2" customFormat="1" ht="16.5" customHeight="1">
      <c r="A87" s="25"/>
      <c r="B87" s="26"/>
      <c r="C87" s="25"/>
      <c r="D87" s="25"/>
      <c r="E87" s="171" t="str">
        <f>E9</f>
        <v>D1.4 - Elektroinstalace</v>
      </c>
      <c r="F87" s="184"/>
      <c r="G87" s="184"/>
      <c r="H87" s="184"/>
      <c r="I87" s="25"/>
      <c r="J87" s="25"/>
      <c r="K87" s="25"/>
      <c r="L87" s="3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</row>
    <row r="88" spans="1:47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3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</row>
    <row r="89" spans="1:47" s="2" customFormat="1" ht="12" customHeight="1">
      <c r="A89" s="25"/>
      <c r="B89" s="26"/>
      <c r="C89" s="22" t="s">
        <v>17</v>
      </c>
      <c r="D89" s="25"/>
      <c r="E89" s="25"/>
      <c r="F89" s="20" t="str">
        <f>F12</f>
        <v xml:space="preserve"> </v>
      </c>
      <c r="G89" s="25"/>
      <c r="H89" s="25"/>
      <c r="I89" s="22" t="s">
        <v>19</v>
      </c>
      <c r="J89" s="48" t="str">
        <f>IF(J12="","",J12)</f>
        <v>7. 12. 2019</v>
      </c>
      <c r="K89" s="25"/>
      <c r="L89" s="3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</row>
    <row r="90" spans="1:47" s="2" customFormat="1" ht="6.95" customHeight="1">
      <c r="A90" s="25"/>
      <c r="B90" s="26"/>
      <c r="C90" s="25"/>
      <c r="D90" s="25"/>
      <c r="E90" s="25"/>
      <c r="F90" s="25"/>
      <c r="G90" s="25"/>
      <c r="H90" s="25"/>
      <c r="I90" s="25"/>
      <c r="J90" s="25"/>
      <c r="K90" s="25"/>
      <c r="L90" s="3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</row>
    <row r="91" spans="1:47" s="2" customFormat="1" ht="15.2" customHeight="1">
      <c r="A91" s="25"/>
      <c r="B91" s="26"/>
      <c r="C91" s="22" t="s">
        <v>21</v>
      </c>
      <c r="D91" s="25"/>
      <c r="E91" s="25"/>
      <c r="F91" s="20" t="str">
        <f>E15</f>
        <v>Město Varnsdorf</v>
      </c>
      <c r="G91" s="25"/>
      <c r="H91" s="25"/>
      <c r="I91" s="22" t="s">
        <v>28</v>
      </c>
      <c r="J91" s="23" t="str">
        <f>E21</f>
        <v>Tomáš Behina</v>
      </c>
      <c r="K91" s="25"/>
      <c r="L91" s="3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</row>
    <row r="92" spans="1:47" s="2" customFormat="1" ht="15.2" customHeight="1">
      <c r="A92" s="25"/>
      <c r="B92" s="26"/>
      <c r="C92" s="22" t="s">
        <v>27</v>
      </c>
      <c r="D92" s="25"/>
      <c r="E92" s="25"/>
      <c r="F92" s="20" t="str">
        <f>IF(E18="","",E18)</f>
        <v xml:space="preserve"> </v>
      </c>
      <c r="G92" s="25"/>
      <c r="H92" s="25"/>
      <c r="I92" s="22" t="s">
        <v>33</v>
      </c>
      <c r="J92" s="23" t="str">
        <f>E24</f>
        <v>Tomáš Behina</v>
      </c>
      <c r="K92" s="25"/>
      <c r="L92" s="3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</row>
    <row r="93" spans="1:47" s="2" customFormat="1" ht="10.35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3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</row>
    <row r="94" spans="1:47" s="2" customFormat="1" ht="29.25" customHeight="1">
      <c r="A94" s="25"/>
      <c r="B94" s="26"/>
      <c r="C94" s="99" t="s">
        <v>91</v>
      </c>
      <c r="D94" s="91"/>
      <c r="E94" s="91"/>
      <c r="F94" s="91"/>
      <c r="G94" s="91"/>
      <c r="H94" s="91"/>
      <c r="I94" s="91"/>
      <c r="J94" s="100" t="s">
        <v>92</v>
      </c>
      <c r="K94" s="91"/>
      <c r="L94" s="3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</row>
    <row r="95" spans="1:47" s="2" customFormat="1" ht="10.35" customHeight="1">
      <c r="A95" s="25"/>
      <c r="B95" s="26"/>
      <c r="C95" s="25"/>
      <c r="D95" s="25"/>
      <c r="E95" s="25"/>
      <c r="F95" s="25"/>
      <c r="G95" s="25"/>
      <c r="H95" s="25"/>
      <c r="I95" s="25"/>
      <c r="J95" s="25"/>
      <c r="K95" s="25"/>
      <c r="L95" s="3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</row>
    <row r="96" spans="1:47" s="2" customFormat="1" ht="22.9" customHeight="1">
      <c r="A96" s="25"/>
      <c r="B96" s="26"/>
      <c r="C96" s="101" t="s">
        <v>93</v>
      </c>
      <c r="D96" s="25"/>
      <c r="E96" s="25"/>
      <c r="F96" s="25"/>
      <c r="G96" s="25"/>
      <c r="H96" s="25"/>
      <c r="I96" s="25"/>
      <c r="J96" s="64">
        <f>J119</f>
        <v>0</v>
      </c>
      <c r="K96" s="25"/>
      <c r="L96" s="3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U96" s="13" t="s">
        <v>94</v>
      </c>
    </row>
    <row r="97" spans="1:31" s="9" customFormat="1" ht="24.95" customHeight="1">
      <c r="B97" s="102"/>
      <c r="D97" s="103" t="s">
        <v>95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1:31" s="9" customFormat="1" ht="24.95" customHeight="1">
      <c r="B98" s="102"/>
      <c r="D98" s="103" t="s">
        <v>96</v>
      </c>
      <c r="E98" s="104"/>
      <c r="F98" s="104"/>
      <c r="G98" s="104"/>
      <c r="H98" s="104"/>
      <c r="I98" s="104"/>
      <c r="J98" s="105">
        <f>J139</f>
        <v>0</v>
      </c>
      <c r="L98" s="102"/>
    </row>
    <row r="99" spans="1:31" s="9" customFormat="1" ht="24.95" customHeight="1">
      <c r="B99" s="102"/>
      <c r="D99" s="103" t="s">
        <v>97</v>
      </c>
      <c r="E99" s="104"/>
      <c r="F99" s="104"/>
      <c r="G99" s="104"/>
      <c r="H99" s="104"/>
      <c r="I99" s="104"/>
      <c r="J99" s="105">
        <f>J155</f>
        <v>0</v>
      </c>
      <c r="L99" s="102"/>
    </row>
    <row r="100" spans="1:31" s="2" customFormat="1" ht="21.75" customHeight="1">
      <c r="A100" s="25"/>
      <c r="B100" s="26"/>
      <c r="C100" s="25"/>
      <c r="D100" s="25"/>
      <c r="E100" s="25"/>
      <c r="F100" s="25"/>
      <c r="G100" s="25"/>
      <c r="H100" s="25"/>
      <c r="I100" s="25"/>
      <c r="J100" s="25"/>
      <c r="K100" s="25"/>
      <c r="L100" s="3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</row>
    <row r="101" spans="1:31" s="2" customFormat="1" ht="6.95" customHeight="1">
      <c r="A101" s="25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3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</row>
    <row r="105" spans="1:31" s="2" customFormat="1" ht="6.95" customHeight="1">
      <c r="A105" s="25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</row>
    <row r="106" spans="1:31" s="2" customFormat="1" ht="24.95" customHeight="1">
      <c r="A106" s="25"/>
      <c r="B106" s="26"/>
      <c r="C106" s="17" t="s">
        <v>98</v>
      </c>
      <c r="D106" s="25"/>
      <c r="E106" s="25"/>
      <c r="F106" s="25"/>
      <c r="G106" s="25"/>
      <c r="H106" s="25"/>
      <c r="I106" s="25"/>
      <c r="J106" s="25"/>
      <c r="K106" s="25"/>
      <c r="L106" s="3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</row>
    <row r="107" spans="1:31" s="2" customFormat="1" ht="6.95" customHeight="1">
      <c r="A107" s="25"/>
      <c r="B107" s="26"/>
      <c r="C107" s="25"/>
      <c r="D107" s="25"/>
      <c r="E107" s="25"/>
      <c r="F107" s="25"/>
      <c r="G107" s="25"/>
      <c r="H107" s="25"/>
      <c r="I107" s="25"/>
      <c r="J107" s="25"/>
      <c r="K107" s="25"/>
      <c r="L107" s="3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</row>
    <row r="108" spans="1:31" s="2" customFormat="1" ht="12" customHeight="1">
      <c r="A108" s="25"/>
      <c r="B108" s="26"/>
      <c r="C108" s="22" t="s">
        <v>13</v>
      </c>
      <c r="D108" s="25"/>
      <c r="E108" s="25"/>
      <c r="F108" s="25"/>
      <c r="G108" s="25"/>
      <c r="H108" s="25"/>
      <c r="I108" s="25"/>
      <c r="J108" s="25"/>
      <c r="K108" s="25"/>
      <c r="L108" s="3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</row>
    <row r="109" spans="1:31" s="2" customFormat="1" ht="23.25" customHeight="1">
      <c r="A109" s="25"/>
      <c r="B109" s="26"/>
      <c r="C109" s="25"/>
      <c r="D109" s="25"/>
      <c r="E109" s="185" t="str">
        <f>E7</f>
        <v>Nemocnice Varnsdorf - vymístění stávajícího el. měření z rozvaděče trafostanice DC_1203 do oplocení na hranici p.p.č. 42</v>
      </c>
      <c r="F109" s="186"/>
      <c r="G109" s="186"/>
      <c r="H109" s="186"/>
      <c r="I109" s="25"/>
      <c r="J109" s="25"/>
      <c r="K109" s="25"/>
      <c r="L109" s="3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</row>
    <row r="110" spans="1:31" s="2" customFormat="1" ht="12" customHeight="1">
      <c r="A110" s="25"/>
      <c r="B110" s="26"/>
      <c r="C110" s="22" t="s">
        <v>88</v>
      </c>
      <c r="D110" s="25"/>
      <c r="E110" s="25"/>
      <c r="F110" s="25"/>
      <c r="G110" s="25"/>
      <c r="H110" s="25"/>
      <c r="I110" s="25"/>
      <c r="J110" s="25"/>
      <c r="K110" s="25"/>
      <c r="L110" s="3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</row>
    <row r="111" spans="1:31" s="2" customFormat="1" ht="16.5" customHeight="1">
      <c r="A111" s="25"/>
      <c r="B111" s="26"/>
      <c r="C111" s="25"/>
      <c r="D111" s="25"/>
      <c r="E111" s="171" t="str">
        <f>E9</f>
        <v>D1.4 - Elektroinstalace</v>
      </c>
      <c r="F111" s="184"/>
      <c r="G111" s="184"/>
      <c r="H111" s="184"/>
      <c r="I111" s="25"/>
      <c r="J111" s="25"/>
      <c r="K111" s="25"/>
      <c r="L111" s="3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</row>
    <row r="112" spans="1:31" s="2" customFormat="1" ht="6.95" customHeight="1">
      <c r="A112" s="25"/>
      <c r="B112" s="26"/>
      <c r="C112" s="25"/>
      <c r="D112" s="25"/>
      <c r="E112" s="25"/>
      <c r="F112" s="25"/>
      <c r="G112" s="25"/>
      <c r="H112" s="25"/>
      <c r="I112" s="25"/>
      <c r="J112" s="25"/>
      <c r="K112" s="25"/>
      <c r="L112" s="3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</row>
    <row r="113" spans="1:65" s="2" customFormat="1" ht="12" customHeight="1">
      <c r="A113" s="25"/>
      <c r="B113" s="26"/>
      <c r="C113" s="22" t="s">
        <v>17</v>
      </c>
      <c r="D113" s="25"/>
      <c r="E113" s="25"/>
      <c r="F113" s="20" t="str">
        <f>F12</f>
        <v xml:space="preserve"> </v>
      </c>
      <c r="G113" s="25"/>
      <c r="H113" s="25"/>
      <c r="I113" s="22" t="s">
        <v>19</v>
      </c>
      <c r="J113" s="48" t="str">
        <f>IF(J12="","",J12)</f>
        <v>7. 12. 2019</v>
      </c>
      <c r="K113" s="25"/>
      <c r="L113" s="3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</row>
    <row r="114" spans="1:65" s="2" customFormat="1" ht="6.95" customHeight="1">
      <c r="A114" s="25"/>
      <c r="B114" s="26"/>
      <c r="C114" s="25"/>
      <c r="D114" s="25"/>
      <c r="E114" s="25"/>
      <c r="F114" s="25"/>
      <c r="G114" s="25"/>
      <c r="H114" s="25"/>
      <c r="I114" s="25"/>
      <c r="J114" s="25"/>
      <c r="K114" s="25"/>
      <c r="L114" s="3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</row>
    <row r="115" spans="1:65" s="2" customFormat="1" ht="15.2" customHeight="1">
      <c r="A115" s="25"/>
      <c r="B115" s="26"/>
      <c r="C115" s="22" t="s">
        <v>21</v>
      </c>
      <c r="D115" s="25"/>
      <c r="E115" s="25"/>
      <c r="F115" s="20" t="str">
        <f>E15</f>
        <v>Město Varnsdorf</v>
      </c>
      <c r="G115" s="25"/>
      <c r="H115" s="25"/>
      <c r="I115" s="22" t="s">
        <v>28</v>
      </c>
      <c r="J115" s="23" t="str">
        <f>E21</f>
        <v>Tomáš Behina</v>
      </c>
      <c r="K115" s="25"/>
      <c r="L115" s="3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</row>
    <row r="116" spans="1:65" s="2" customFormat="1" ht="15.2" customHeight="1">
      <c r="A116" s="25"/>
      <c r="B116" s="26"/>
      <c r="C116" s="22" t="s">
        <v>27</v>
      </c>
      <c r="D116" s="25"/>
      <c r="E116" s="25"/>
      <c r="F116" s="20" t="str">
        <f>IF(E18="","",E18)</f>
        <v xml:space="preserve"> </v>
      </c>
      <c r="G116" s="25"/>
      <c r="H116" s="25"/>
      <c r="I116" s="22" t="s">
        <v>33</v>
      </c>
      <c r="J116" s="23" t="str">
        <f>E24</f>
        <v>Tomáš Behina</v>
      </c>
      <c r="K116" s="25"/>
      <c r="L116" s="3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</row>
    <row r="117" spans="1:65" s="2" customFormat="1" ht="10.35" customHeight="1">
      <c r="A117" s="25"/>
      <c r="B117" s="26"/>
      <c r="C117" s="25"/>
      <c r="D117" s="25"/>
      <c r="E117" s="25"/>
      <c r="F117" s="25"/>
      <c r="G117" s="25"/>
      <c r="H117" s="25"/>
      <c r="I117" s="25"/>
      <c r="J117" s="25"/>
      <c r="K117" s="25"/>
      <c r="L117" s="3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</row>
    <row r="118" spans="1:65" s="10" customFormat="1" ht="29.25" customHeight="1">
      <c r="A118" s="106"/>
      <c r="B118" s="107"/>
      <c r="C118" s="108" t="s">
        <v>99</v>
      </c>
      <c r="D118" s="109" t="s">
        <v>61</v>
      </c>
      <c r="E118" s="109" t="s">
        <v>57</v>
      </c>
      <c r="F118" s="109" t="s">
        <v>58</v>
      </c>
      <c r="G118" s="109" t="s">
        <v>100</v>
      </c>
      <c r="H118" s="109" t="s">
        <v>101</v>
      </c>
      <c r="I118" s="109" t="s">
        <v>102</v>
      </c>
      <c r="J118" s="109" t="s">
        <v>92</v>
      </c>
      <c r="K118" s="110" t="s">
        <v>103</v>
      </c>
      <c r="L118" s="111"/>
      <c r="M118" s="55" t="s">
        <v>1</v>
      </c>
      <c r="N118" s="56" t="s">
        <v>40</v>
      </c>
      <c r="O118" s="56" t="s">
        <v>104</v>
      </c>
      <c r="P118" s="56" t="s">
        <v>105</v>
      </c>
      <c r="Q118" s="56" t="s">
        <v>106</v>
      </c>
      <c r="R118" s="56" t="s">
        <v>107</v>
      </c>
      <c r="S118" s="56" t="s">
        <v>108</v>
      </c>
      <c r="T118" s="57" t="s">
        <v>109</v>
      </c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</row>
    <row r="119" spans="1:65" s="2" customFormat="1" ht="22.9" customHeight="1">
      <c r="A119" s="25"/>
      <c r="B119" s="26"/>
      <c r="C119" s="62" t="s">
        <v>110</v>
      </c>
      <c r="D119" s="25"/>
      <c r="E119" s="25"/>
      <c r="F119" s="25"/>
      <c r="G119" s="25"/>
      <c r="H119" s="25"/>
      <c r="I119" s="25"/>
      <c r="J119" s="112">
        <f>BK119</f>
        <v>0</v>
      </c>
      <c r="K119" s="25"/>
      <c r="L119" s="26"/>
      <c r="M119" s="58"/>
      <c r="N119" s="49"/>
      <c r="O119" s="59"/>
      <c r="P119" s="113">
        <f>P120+P139+P155</f>
        <v>895.05739999999992</v>
      </c>
      <c r="Q119" s="59"/>
      <c r="R119" s="113">
        <f>R120+R139+R155</f>
        <v>56.537190000000002</v>
      </c>
      <c r="S119" s="59"/>
      <c r="T119" s="114">
        <f>T120+T139+T155</f>
        <v>0</v>
      </c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T119" s="13" t="s">
        <v>75</v>
      </c>
      <c r="AU119" s="13" t="s">
        <v>94</v>
      </c>
      <c r="BK119" s="115">
        <f>BK120+BK139+BK155</f>
        <v>0</v>
      </c>
    </row>
    <row r="120" spans="1:65" s="11" customFormat="1" ht="25.9" customHeight="1">
      <c r="B120" s="116"/>
      <c r="D120" s="117" t="s">
        <v>75</v>
      </c>
      <c r="E120" s="118" t="s">
        <v>111</v>
      </c>
      <c r="F120" s="118" t="s">
        <v>112</v>
      </c>
      <c r="J120" s="119">
        <f>BK120</f>
        <v>0</v>
      </c>
      <c r="L120" s="116"/>
      <c r="M120" s="120"/>
      <c r="N120" s="121"/>
      <c r="O120" s="121"/>
      <c r="P120" s="122">
        <f>SUM(P121:P138)</f>
        <v>337.46300000000002</v>
      </c>
      <c r="Q120" s="121"/>
      <c r="R120" s="122">
        <f>SUM(R121:R138)</f>
        <v>0.12</v>
      </c>
      <c r="S120" s="121"/>
      <c r="T120" s="123">
        <f>SUM(T121:T138)</f>
        <v>0</v>
      </c>
      <c r="AR120" s="117" t="s">
        <v>113</v>
      </c>
      <c r="AT120" s="124" t="s">
        <v>75</v>
      </c>
      <c r="AU120" s="124" t="s">
        <v>76</v>
      </c>
      <c r="AY120" s="117" t="s">
        <v>114</v>
      </c>
      <c r="BK120" s="125">
        <f>SUM(BK121:BK138)</f>
        <v>0</v>
      </c>
    </row>
    <row r="121" spans="1:65" s="2" customFormat="1" ht="21.75" customHeight="1">
      <c r="A121" s="25"/>
      <c r="B121" s="126"/>
      <c r="C121" s="127" t="s">
        <v>84</v>
      </c>
      <c r="D121" s="127" t="s">
        <v>115</v>
      </c>
      <c r="E121" s="128" t="s">
        <v>116</v>
      </c>
      <c r="F121" s="129" t="s">
        <v>117</v>
      </c>
      <c r="G121" s="130" t="s">
        <v>118</v>
      </c>
      <c r="H121" s="131">
        <v>2</v>
      </c>
      <c r="I121" s="131"/>
      <c r="J121" s="131">
        <f t="shared" ref="J121:J138" si="0">ROUND(I121*H121,2)</f>
        <v>0</v>
      </c>
      <c r="K121" s="129" t="s">
        <v>119</v>
      </c>
      <c r="L121" s="26"/>
      <c r="M121" s="132" t="s">
        <v>1</v>
      </c>
      <c r="N121" s="133" t="s">
        <v>41</v>
      </c>
      <c r="O121" s="134">
        <v>3.798</v>
      </c>
      <c r="P121" s="134">
        <f t="shared" ref="P121:P138" si="1">O121*H121</f>
        <v>7.5960000000000001</v>
      </c>
      <c r="Q121" s="134">
        <v>0</v>
      </c>
      <c r="R121" s="134">
        <f t="shared" ref="R121:R138" si="2">Q121*H121</f>
        <v>0</v>
      </c>
      <c r="S121" s="134">
        <v>0</v>
      </c>
      <c r="T121" s="135">
        <f t="shared" ref="T121:T138" si="3">S121*H121</f>
        <v>0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R121" s="136" t="s">
        <v>120</v>
      </c>
      <c r="AT121" s="136" t="s">
        <v>115</v>
      </c>
      <c r="AU121" s="136" t="s">
        <v>84</v>
      </c>
      <c r="AY121" s="13" t="s">
        <v>114</v>
      </c>
      <c r="BE121" s="137">
        <f t="shared" ref="BE121:BE138" si="4">IF(N121="základní",J121,0)</f>
        <v>0</v>
      </c>
      <c r="BF121" s="137">
        <f t="shared" ref="BF121:BF138" si="5">IF(N121="snížená",J121,0)</f>
        <v>0</v>
      </c>
      <c r="BG121" s="137">
        <f t="shared" ref="BG121:BG138" si="6">IF(N121="zákl. přenesená",J121,0)</f>
        <v>0</v>
      </c>
      <c r="BH121" s="137">
        <f t="shared" ref="BH121:BH138" si="7">IF(N121="sníž. přenesená",J121,0)</f>
        <v>0</v>
      </c>
      <c r="BI121" s="137">
        <f t="shared" ref="BI121:BI138" si="8">IF(N121="nulová",J121,0)</f>
        <v>0</v>
      </c>
      <c r="BJ121" s="13" t="s">
        <v>84</v>
      </c>
      <c r="BK121" s="137">
        <f t="shared" ref="BK121:BK138" si="9">ROUND(I121*H121,2)</f>
        <v>0</v>
      </c>
      <c r="BL121" s="13" t="s">
        <v>120</v>
      </c>
      <c r="BM121" s="136" t="s">
        <v>86</v>
      </c>
    </row>
    <row r="122" spans="1:65" s="2" customFormat="1" ht="156">
      <c r="A122" s="25"/>
      <c r="B122" s="126"/>
      <c r="C122" s="138" t="s">
        <v>86</v>
      </c>
      <c r="D122" s="138" t="s">
        <v>121</v>
      </c>
      <c r="E122" s="139" t="s">
        <v>122</v>
      </c>
      <c r="F122" s="140" t="s">
        <v>278</v>
      </c>
      <c r="G122" s="141" t="s">
        <v>123</v>
      </c>
      <c r="H122" s="142">
        <v>1</v>
      </c>
      <c r="I122" s="142"/>
      <c r="J122" s="142">
        <f t="shared" si="0"/>
        <v>0</v>
      </c>
      <c r="K122" s="140" t="s">
        <v>1</v>
      </c>
      <c r="L122" s="143"/>
      <c r="M122" s="144" t="s">
        <v>1</v>
      </c>
      <c r="N122" s="145" t="s">
        <v>41</v>
      </c>
      <c r="O122" s="134">
        <v>0</v>
      </c>
      <c r="P122" s="134">
        <f t="shared" si="1"/>
        <v>0</v>
      </c>
      <c r="Q122" s="134">
        <v>0</v>
      </c>
      <c r="R122" s="134">
        <f t="shared" si="2"/>
        <v>0</v>
      </c>
      <c r="S122" s="134">
        <v>0</v>
      </c>
      <c r="T122" s="135">
        <f t="shared" si="3"/>
        <v>0</v>
      </c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R122" s="136" t="s">
        <v>124</v>
      </c>
      <c r="AT122" s="136" t="s">
        <v>121</v>
      </c>
      <c r="AU122" s="136" t="s">
        <v>84</v>
      </c>
      <c r="AY122" s="13" t="s">
        <v>114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3" t="s">
        <v>84</v>
      </c>
      <c r="BK122" s="137">
        <f t="shared" si="9"/>
        <v>0</v>
      </c>
      <c r="BL122" s="13" t="s">
        <v>120</v>
      </c>
      <c r="BM122" s="136" t="s">
        <v>125</v>
      </c>
    </row>
    <row r="123" spans="1:65" s="2" customFormat="1" ht="33" customHeight="1">
      <c r="A123" s="25"/>
      <c r="B123" s="126"/>
      <c r="C123" s="127" t="s">
        <v>113</v>
      </c>
      <c r="D123" s="127" t="s">
        <v>115</v>
      </c>
      <c r="E123" s="128" t="s">
        <v>126</v>
      </c>
      <c r="F123" s="129" t="s">
        <v>127</v>
      </c>
      <c r="G123" s="130" t="s">
        <v>128</v>
      </c>
      <c r="H123" s="131">
        <v>1575</v>
      </c>
      <c r="I123" s="131"/>
      <c r="J123" s="131">
        <f t="shared" si="0"/>
        <v>0</v>
      </c>
      <c r="K123" s="129" t="s">
        <v>1</v>
      </c>
      <c r="L123" s="26"/>
      <c r="M123" s="132" t="s">
        <v>1</v>
      </c>
      <c r="N123" s="133" t="s">
        <v>41</v>
      </c>
      <c r="O123" s="134">
        <v>0.14799999999999999</v>
      </c>
      <c r="P123" s="134">
        <f t="shared" si="1"/>
        <v>233.1</v>
      </c>
      <c r="Q123" s="134">
        <v>0</v>
      </c>
      <c r="R123" s="134">
        <f t="shared" si="2"/>
        <v>0</v>
      </c>
      <c r="S123" s="134">
        <v>0</v>
      </c>
      <c r="T123" s="135">
        <f t="shared" si="3"/>
        <v>0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R123" s="136" t="s">
        <v>120</v>
      </c>
      <c r="AT123" s="136" t="s">
        <v>115</v>
      </c>
      <c r="AU123" s="136" t="s">
        <v>84</v>
      </c>
      <c r="AY123" s="13" t="s">
        <v>114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3" t="s">
        <v>84</v>
      </c>
      <c r="BK123" s="137">
        <f t="shared" si="9"/>
        <v>0</v>
      </c>
      <c r="BL123" s="13" t="s">
        <v>120</v>
      </c>
      <c r="BM123" s="136" t="s">
        <v>129</v>
      </c>
    </row>
    <row r="124" spans="1:65" s="2" customFormat="1" ht="16.5" customHeight="1">
      <c r="A124" s="25"/>
      <c r="B124" s="126"/>
      <c r="C124" s="138" t="s">
        <v>125</v>
      </c>
      <c r="D124" s="138" t="s">
        <v>121</v>
      </c>
      <c r="E124" s="139" t="s">
        <v>130</v>
      </c>
      <c r="F124" s="140" t="s">
        <v>131</v>
      </c>
      <c r="G124" s="141" t="s">
        <v>128</v>
      </c>
      <c r="H124" s="142">
        <v>1575</v>
      </c>
      <c r="I124" s="142"/>
      <c r="J124" s="142">
        <f t="shared" si="0"/>
        <v>0</v>
      </c>
      <c r="K124" s="140" t="s">
        <v>1</v>
      </c>
      <c r="L124" s="143"/>
      <c r="M124" s="144" t="s">
        <v>1</v>
      </c>
      <c r="N124" s="145" t="s">
        <v>41</v>
      </c>
      <c r="O124" s="134">
        <v>0</v>
      </c>
      <c r="P124" s="134">
        <f t="shared" si="1"/>
        <v>0</v>
      </c>
      <c r="Q124" s="134">
        <v>0</v>
      </c>
      <c r="R124" s="134">
        <f t="shared" si="2"/>
        <v>0</v>
      </c>
      <c r="S124" s="134">
        <v>0</v>
      </c>
      <c r="T124" s="135">
        <f t="shared" si="3"/>
        <v>0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R124" s="136" t="s">
        <v>124</v>
      </c>
      <c r="AT124" s="136" t="s">
        <v>121</v>
      </c>
      <c r="AU124" s="136" t="s">
        <v>84</v>
      </c>
      <c r="AY124" s="13" t="s">
        <v>114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3" t="s">
        <v>84</v>
      </c>
      <c r="BK124" s="137">
        <f t="shared" si="9"/>
        <v>0</v>
      </c>
      <c r="BL124" s="13" t="s">
        <v>120</v>
      </c>
      <c r="BM124" s="136" t="s">
        <v>132</v>
      </c>
    </row>
    <row r="125" spans="1:65" s="2" customFormat="1" ht="33" customHeight="1">
      <c r="A125" s="25"/>
      <c r="B125" s="126"/>
      <c r="C125" s="127" t="s">
        <v>133</v>
      </c>
      <c r="D125" s="127" t="s">
        <v>115</v>
      </c>
      <c r="E125" s="128" t="s">
        <v>134</v>
      </c>
      <c r="F125" s="129" t="s">
        <v>135</v>
      </c>
      <c r="G125" s="130" t="s">
        <v>128</v>
      </c>
      <c r="H125" s="131">
        <v>525</v>
      </c>
      <c r="I125" s="131"/>
      <c r="J125" s="131">
        <f t="shared" si="0"/>
        <v>0</v>
      </c>
      <c r="K125" s="129" t="s">
        <v>1</v>
      </c>
      <c r="L125" s="26"/>
      <c r="M125" s="132" t="s">
        <v>1</v>
      </c>
      <c r="N125" s="133" t="s">
        <v>41</v>
      </c>
      <c r="O125" s="134">
        <v>6.8000000000000005E-2</v>
      </c>
      <c r="P125" s="134">
        <f t="shared" si="1"/>
        <v>35.700000000000003</v>
      </c>
      <c r="Q125" s="134">
        <v>0</v>
      </c>
      <c r="R125" s="134">
        <f t="shared" si="2"/>
        <v>0</v>
      </c>
      <c r="S125" s="134">
        <v>0</v>
      </c>
      <c r="T125" s="135">
        <f t="shared" si="3"/>
        <v>0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R125" s="136" t="s">
        <v>120</v>
      </c>
      <c r="AT125" s="136" t="s">
        <v>115</v>
      </c>
      <c r="AU125" s="136" t="s">
        <v>84</v>
      </c>
      <c r="AY125" s="13" t="s">
        <v>114</v>
      </c>
      <c r="BE125" s="137">
        <f t="shared" si="4"/>
        <v>0</v>
      </c>
      <c r="BF125" s="137">
        <f t="shared" si="5"/>
        <v>0</v>
      </c>
      <c r="BG125" s="137">
        <f t="shared" si="6"/>
        <v>0</v>
      </c>
      <c r="BH125" s="137">
        <f t="shared" si="7"/>
        <v>0</v>
      </c>
      <c r="BI125" s="137">
        <f t="shared" si="8"/>
        <v>0</v>
      </c>
      <c r="BJ125" s="13" t="s">
        <v>84</v>
      </c>
      <c r="BK125" s="137">
        <f t="shared" si="9"/>
        <v>0</v>
      </c>
      <c r="BL125" s="13" t="s">
        <v>120</v>
      </c>
      <c r="BM125" s="136" t="s">
        <v>136</v>
      </c>
    </row>
    <row r="126" spans="1:65" s="2" customFormat="1" ht="16.5" customHeight="1">
      <c r="A126" s="25"/>
      <c r="B126" s="126"/>
      <c r="C126" s="138" t="s">
        <v>137</v>
      </c>
      <c r="D126" s="138" t="s">
        <v>121</v>
      </c>
      <c r="E126" s="139" t="s">
        <v>138</v>
      </c>
      <c r="F126" s="140" t="s">
        <v>139</v>
      </c>
      <c r="G126" s="141" t="s">
        <v>128</v>
      </c>
      <c r="H126" s="142">
        <v>525</v>
      </c>
      <c r="I126" s="142"/>
      <c r="J126" s="142">
        <f t="shared" si="0"/>
        <v>0</v>
      </c>
      <c r="K126" s="140" t="s">
        <v>1</v>
      </c>
      <c r="L126" s="143"/>
      <c r="M126" s="144" t="s">
        <v>1</v>
      </c>
      <c r="N126" s="145" t="s">
        <v>41</v>
      </c>
      <c r="O126" s="134">
        <v>0</v>
      </c>
      <c r="P126" s="134">
        <f t="shared" si="1"/>
        <v>0</v>
      </c>
      <c r="Q126" s="134">
        <v>0</v>
      </c>
      <c r="R126" s="134">
        <f t="shared" si="2"/>
        <v>0</v>
      </c>
      <c r="S126" s="134">
        <v>0</v>
      </c>
      <c r="T126" s="135">
        <f t="shared" si="3"/>
        <v>0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R126" s="136" t="s">
        <v>124</v>
      </c>
      <c r="AT126" s="136" t="s">
        <v>121</v>
      </c>
      <c r="AU126" s="136" t="s">
        <v>84</v>
      </c>
      <c r="AY126" s="13" t="s">
        <v>114</v>
      </c>
      <c r="BE126" s="137">
        <f t="shared" si="4"/>
        <v>0</v>
      </c>
      <c r="BF126" s="137">
        <f t="shared" si="5"/>
        <v>0</v>
      </c>
      <c r="BG126" s="137">
        <f t="shared" si="6"/>
        <v>0</v>
      </c>
      <c r="BH126" s="137">
        <f t="shared" si="7"/>
        <v>0</v>
      </c>
      <c r="BI126" s="137">
        <f t="shared" si="8"/>
        <v>0</v>
      </c>
      <c r="BJ126" s="13" t="s">
        <v>84</v>
      </c>
      <c r="BK126" s="137">
        <f t="shared" si="9"/>
        <v>0</v>
      </c>
      <c r="BL126" s="13" t="s">
        <v>120</v>
      </c>
      <c r="BM126" s="136" t="s">
        <v>140</v>
      </c>
    </row>
    <row r="127" spans="1:65" s="2" customFormat="1" ht="21.75" customHeight="1">
      <c r="A127" s="25"/>
      <c r="B127" s="126"/>
      <c r="C127" s="127" t="s">
        <v>141</v>
      </c>
      <c r="D127" s="127" t="s">
        <v>115</v>
      </c>
      <c r="E127" s="128" t="s">
        <v>142</v>
      </c>
      <c r="F127" s="129" t="s">
        <v>143</v>
      </c>
      <c r="G127" s="130" t="s">
        <v>128</v>
      </c>
      <c r="H127" s="131">
        <v>130</v>
      </c>
      <c r="I127" s="131"/>
      <c r="J127" s="131">
        <f t="shared" si="0"/>
        <v>0</v>
      </c>
      <c r="K127" s="129" t="s">
        <v>119</v>
      </c>
      <c r="L127" s="26"/>
      <c r="M127" s="132" t="s">
        <v>1</v>
      </c>
      <c r="N127" s="133" t="s">
        <v>41</v>
      </c>
      <c r="O127" s="134">
        <v>5.1999999999999998E-2</v>
      </c>
      <c r="P127" s="134">
        <f t="shared" si="1"/>
        <v>6.76</v>
      </c>
      <c r="Q127" s="134">
        <v>0</v>
      </c>
      <c r="R127" s="134">
        <f t="shared" si="2"/>
        <v>0</v>
      </c>
      <c r="S127" s="134">
        <v>0</v>
      </c>
      <c r="T127" s="135">
        <f t="shared" si="3"/>
        <v>0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R127" s="136" t="s">
        <v>120</v>
      </c>
      <c r="AT127" s="136" t="s">
        <v>115</v>
      </c>
      <c r="AU127" s="136" t="s">
        <v>84</v>
      </c>
      <c r="AY127" s="13" t="s">
        <v>114</v>
      </c>
      <c r="BE127" s="137">
        <f t="shared" si="4"/>
        <v>0</v>
      </c>
      <c r="BF127" s="137">
        <f t="shared" si="5"/>
        <v>0</v>
      </c>
      <c r="BG127" s="137">
        <f t="shared" si="6"/>
        <v>0</v>
      </c>
      <c r="BH127" s="137">
        <f t="shared" si="7"/>
        <v>0</v>
      </c>
      <c r="BI127" s="137">
        <f t="shared" si="8"/>
        <v>0</v>
      </c>
      <c r="BJ127" s="13" t="s">
        <v>84</v>
      </c>
      <c r="BK127" s="137">
        <f t="shared" si="9"/>
        <v>0</v>
      </c>
      <c r="BL127" s="13" t="s">
        <v>120</v>
      </c>
      <c r="BM127" s="136" t="s">
        <v>144</v>
      </c>
    </row>
    <row r="128" spans="1:65" s="2" customFormat="1" ht="16.5" customHeight="1">
      <c r="A128" s="25"/>
      <c r="B128" s="126"/>
      <c r="C128" s="138" t="s">
        <v>145</v>
      </c>
      <c r="D128" s="138" t="s">
        <v>121</v>
      </c>
      <c r="E128" s="139" t="s">
        <v>146</v>
      </c>
      <c r="F128" s="140" t="s">
        <v>147</v>
      </c>
      <c r="G128" s="141" t="s">
        <v>128</v>
      </c>
      <c r="H128" s="142">
        <v>130</v>
      </c>
      <c r="I128" s="142"/>
      <c r="J128" s="142">
        <f t="shared" si="0"/>
        <v>0</v>
      </c>
      <c r="K128" s="140" t="s">
        <v>1</v>
      </c>
      <c r="L128" s="143"/>
      <c r="M128" s="144" t="s">
        <v>1</v>
      </c>
      <c r="N128" s="145" t="s">
        <v>41</v>
      </c>
      <c r="O128" s="134">
        <v>0</v>
      </c>
      <c r="P128" s="134">
        <f t="shared" si="1"/>
        <v>0</v>
      </c>
      <c r="Q128" s="134">
        <v>0</v>
      </c>
      <c r="R128" s="134">
        <f t="shared" si="2"/>
        <v>0</v>
      </c>
      <c r="S128" s="134">
        <v>0</v>
      </c>
      <c r="T128" s="135">
        <f t="shared" si="3"/>
        <v>0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R128" s="136" t="s">
        <v>124</v>
      </c>
      <c r="AT128" s="136" t="s">
        <v>121</v>
      </c>
      <c r="AU128" s="136" t="s">
        <v>84</v>
      </c>
      <c r="AY128" s="13" t="s">
        <v>114</v>
      </c>
      <c r="BE128" s="137">
        <f t="shared" si="4"/>
        <v>0</v>
      </c>
      <c r="BF128" s="137">
        <f t="shared" si="5"/>
        <v>0</v>
      </c>
      <c r="BG128" s="137">
        <f t="shared" si="6"/>
        <v>0</v>
      </c>
      <c r="BH128" s="137">
        <f t="shared" si="7"/>
        <v>0</v>
      </c>
      <c r="BI128" s="137">
        <f t="shared" si="8"/>
        <v>0</v>
      </c>
      <c r="BJ128" s="13" t="s">
        <v>84</v>
      </c>
      <c r="BK128" s="137">
        <f t="shared" si="9"/>
        <v>0</v>
      </c>
      <c r="BL128" s="13" t="s">
        <v>120</v>
      </c>
      <c r="BM128" s="136" t="s">
        <v>148</v>
      </c>
    </row>
    <row r="129" spans="1:65" s="2" customFormat="1" ht="33" customHeight="1">
      <c r="A129" s="25"/>
      <c r="B129" s="126"/>
      <c r="C129" s="127" t="s">
        <v>149</v>
      </c>
      <c r="D129" s="127" t="s">
        <v>115</v>
      </c>
      <c r="E129" s="128" t="s">
        <v>150</v>
      </c>
      <c r="F129" s="129" t="s">
        <v>151</v>
      </c>
      <c r="G129" s="130" t="s">
        <v>128</v>
      </c>
      <c r="H129" s="131">
        <v>120</v>
      </c>
      <c r="I129" s="131"/>
      <c r="J129" s="131">
        <f t="shared" si="0"/>
        <v>0</v>
      </c>
      <c r="K129" s="129" t="s">
        <v>119</v>
      </c>
      <c r="L129" s="26"/>
      <c r="M129" s="132" t="s">
        <v>1</v>
      </c>
      <c r="N129" s="133" t="s">
        <v>41</v>
      </c>
      <c r="O129" s="134">
        <v>0.14000000000000001</v>
      </c>
      <c r="P129" s="134">
        <f t="shared" si="1"/>
        <v>16.8</v>
      </c>
      <c r="Q129" s="134">
        <v>0</v>
      </c>
      <c r="R129" s="134">
        <f t="shared" si="2"/>
        <v>0</v>
      </c>
      <c r="S129" s="134">
        <v>0</v>
      </c>
      <c r="T129" s="135">
        <f t="shared" si="3"/>
        <v>0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R129" s="136" t="s">
        <v>120</v>
      </c>
      <c r="AT129" s="136" t="s">
        <v>115</v>
      </c>
      <c r="AU129" s="136" t="s">
        <v>84</v>
      </c>
      <c r="AY129" s="13" t="s">
        <v>114</v>
      </c>
      <c r="BE129" s="137">
        <f t="shared" si="4"/>
        <v>0</v>
      </c>
      <c r="BF129" s="137">
        <f t="shared" si="5"/>
        <v>0</v>
      </c>
      <c r="BG129" s="137">
        <f t="shared" si="6"/>
        <v>0</v>
      </c>
      <c r="BH129" s="137">
        <f t="shared" si="7"/>
        <v>0</v>
      </c>
      <c r="BI129" s="137">
        <f t="shared" si="8"/>
        <v>0</v>
      </c>
      <c r="BJ129" s="13" t="s">
        <v>84</v>
      </c>
      <c r="BK129" s="137">
        <f t="shared" si="9"/>
        <v>0</v>
      </c>
      <c r="BL129" s="13" t="s">
        <v>120</v>
      </c>
      <c r="BM129" s="136" t="s">
        <v>152</v>
      </c>
    </row>
    <row r="130" spans="1:65" s="2" customFormat="1" ht="16.5" customHeight="1">
      <c r="A130" s="25"/>
      <c r="B130" s="126"/>
      <c r="C130" s="138" t="s">
        <v>153</v>
      </c>
      <c r="D130" s="138" t="s">
        <v>121</v>
      </c>
      <c r="E130" s="139" t="s">
        <v>154</v>
      </c>
      <c r="F130" s="140" t="s">
        <v>155</v>
      </c>
      <c r="G130" s="141" t="s">
        <v>156</v>
      </c>
      <c r="H130" s="142">
        <v>120</v>
      </c>
      <c r="I130" s="142"/>
      <c r="J130" s="142">
        <f t="shared" si="0"/>
        <v>0</v>
      </c>
      <c r="K130" s="140" t="s">
        <v>119</v>
      </c>
      <c r="L130" s="143"/>
      <c r="M130" s="144" t="s">
        <v>1</v>
      </c>
      <c r="N130" s="145" t="s">
        <v>41</v>
      </c>
      <c r="O130" s="134">
        <v>0</v>
      </c>
      <c r="P130" s="134">
        <f t="shared" si="1"/>
        <v>0</v>
      </c>
      <c r="Q130" s="134">
        <v>1E-3</v>
      </c>
      <c r="R130" s="134">
        <f t="shared" si="2"/>
        <v>0.12</v>
      </c>
      <c r="S130" s="134">
        <v>0</v>
      </c>
      <c r="T130" s="135">
        <f t="shared" si="3"/>
        <v>0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R130" s="136" t="s">
        <v>124</v>
      </c>
      <c r="AT130" s="136" t="s">
        <v>121</v>
      </c>
      <c r="AU130" s="136" t="s">
        <v>84</v>
      </c>
      <c r="AY130" s="13" t="s">
        <v>114</v>
      </c>
      <c r="BE130" s="137">
        <f t="shared" si="4"/>
        <v>0</v>
      </c>
      <c r="BF130" s="137">
        <f t="shared" si="5"/>
        <v>0</v>
      </c>
      <c r="BG130" s="137">
        <f t="shared" si="6"/>
        <v>0</v>
      </c>
      <c r="BH130" s="137">
        <f t="shared" si="7"/>
        <v>0</v>
      </c>
      <c r="BI130" s="137">
        <f t="shared" si="8"/>
        <v>0</v>
      </c>
      <c r="BJ130" s="13" t="s">
        <v>84</v>
      </c>
      <c r="BK130" s="137">
        <f t="shared" si="9"/>
        <v>0</v>
      </c>
      <c r="BL130" s="13" t="s">
        <v>120</v>
      </c>
      <c r="BM130" s="136" t="s">
        <v>157</v>
      </c>
    </row>
    <row r="131" spans="1:65" s="2" customFormat="1" ht="33" customHeight="1">
      <c r="A131" s="25"/>
      <c r="B131" s="126"/>
      <c r="C131" s="127" t="s">
        <v>158</v>
      </c>
      <c r="D131" s="127" t="s">
        <v>115</v>
      </c>
      <c r="E131" s="128" t="s">
        <v>159</v>
      </c>
      <c r="F131" s="129" t="s">
        <v>160</v>
      </c>
      <c r="G131" s="130" t="s">
        <v>118</v>
      </c>
      <c r="H131" s="131">
        <v>24</v>
      </c>
      <c r="I131" s="131"/>
      <c r="J131" s="131">
        <f t="shared" si="0"/>
        <v>0</v>
      </c>
      <c r="K131" s="129" t="s">
        <v>119</v>
      </c>
      <c r="L131" s="26"/>
      <c r="M131" s="132" t="s">
        <v>1</v>
      </c>
      <c r="N131" s="133" t="s">
        <v>41</v>
      </c>
      <c r="O131" s="134">
        <v>5.5E-2</v>
      </c>
      <c r="P131" s="134">
        <f t="shared" si="1"/>
        <v>1.32</v>
      </c>
      <c r="Q131" s="134">
        <v>0</v>
      </c>
      <c r="R131" s="134">
        <f t="shared" si="2"/>
        <v>0</v>
      </c>
      <c r="S131" s="134">
        <v>0</v>
      </c>
      <c r="T131" s="135">
        <f t="shared" si="3"/>
        <v>0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R131" s="136" t="s">
        <v>120</v>
      </c>
      <c r="AT131" s="136" t="s">
        <v>115</v>
      </c>
      <c r="AU131" s="136" t="s">
        <v>84</v>
      </c>
      <c r="AY131" s="13" t="s">
        <v>114</v>
      </c>
      <c r="BE131" s="137">
        <f t="shared" si="4"/>
        <v>0</v>
      </c>
      <c r="BF131" s="137">
        <f t="shared" si="5"/>
        <v>0</v>
      </c>
      <c r="BG131" s="137">
        <f t="shared" si="6"/>
        <v>0</v>
      </c>
      <c r="BH131" s="137">
        <f t="shared" si="7"/>
        <v>0</v>
      </c>
      <c r="BI131" s="137">
        <f t="shared" si="8"/>
        <v>0</v>
      </c>
      <c r="BJ131" s="13" t="s">
        <v>84</v>
      </c>
      <c r="BK131" s="137">
        <f t="shared" si="9"/>
        <v>0</v>
      </c>
      <c r="BL131" s="13" t="s">
        <v>120</v>
      </c>
      <c r="BM131" s="136" t="s">
        <v>161</v>
      </c>
    </row>
    <row r="132" spans="1:65" s="2" customFormat="1" ht="33" customHeight="1">
      <c r="A132" s="25"/>
      <c r="B132" s="126"/>
      <c r="C132" s="127" t="s">
        <v>162</v>
      </c>
      <c r="D132" s="127" t="s">
        <v>115</v>
      </c>
      <c r="E132" s="128" t="s">
        <v>163</v>
      </c>
      <c r="F132" s="129" t="s">
        <v>164</v>
      </c>
      <c r="G132" s="130" t="s">
        <v>118</v>
      </c>
      <c r="H132" s="131">
        <v>18</v>
      </c>
      <c r="I132" s="131"/>
      <c r="J132" s="131">
        <f t="shared" si="0"/>
        <v>0</v>
      </c>
      <c r="K132" s="129" t="s">
        <v>119</v>
      </c>
      <c r="L132" s="26"/>
      <c r="M132" s="132" t="s">
        <v>1</v>
      </c>
      <c r="N132" s="133" t="s">
        <v>41</v>
      </c>
      <c r="O132" s="134">
        <v>0.32700000000000001</v>
      </c>
      <c r="P132" s="134">
        <f t="shared" si="1"/>
        <v>5.8860000000000001</v>
      </c>
      <c r="Q132" s="134">
        <v>0</v>
      </c>
      <c r="R132" s="134">
        <f t="shared" si="2"/>
        <v>0</v>
      </c>
      <c r="S132" s="134">
        <v>0</v>
      </c>
      <c r="T132" s="135">
        <f t="shared" si="3"/>
        <v>0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R132" s="136" t="s">
        <v>120</v>
      </c>
      <c r="AT132" s="136" t="s">
        <v>115</v>
      </c>
      <c r="AU132" s="136" t="s">
        <v>84</v>
      </c>
      <c r="AY132" s="13" t="s">
        <v>114</v>
      </c>
      <c r="BE132" s="137">
        <f t="shared" si="4"/>
        <v>0</v>
      </c>
      <c r="BF132" s="137">
        <f t="shared" si="5"/>
        <v>0</v>
      </c>
      <c r="BG132" s="137">
        <f t="shared" si="6"/>
        <v>0</v>
      </c>
      <c r="BH132" s="137">
        <f t="shared" si="7"/>
        <v>0</v>
      </c>
      <c r="BI132" s="137">
        <f t="shared" si="8"/>
        <v>0</v>
      </c>
      <c r="BJ132" s="13" t="s">
        <v>84</v>
      </c>
      <c r="BK132" s="137">
        <f t="shared" si="9"/>
        <v>0</v>
      </c>
      <c r="BL132" s="13" t="s">
        <v>120</v>
      </c>
      <c r="BM132" s="136" t="s">
        <v>165</v>
      </c>
    </row>
    <row r="133" spans="1:65" s="2" customFormat="1" ht="33" customHeight="1">
      <c r="A133" s="25"/>
      <c r="B133" s="126"/>
      <c r="C133" s="127" t="s">
        <v>166</v>
      </c>
      <c r="D133" s="127" t="s">
        <v>115</v>
      </c>
      <c r="E133" s="128" t="s">
        <v>167</v>
      </c>
      <c r="F133" s="129" t="s">
        <v>168</v>
      </c>
      <c r="G133" s="130" t="s">
        <v>118</v>
      </c>
      <c r="H133" s="131">
        <v>6</v>
      </c>
      <c r="I133" s="131"/>
      <c r="J133" s="131">
        <f t="shared" si="0"/>
        <v>0</v>
      </c>
      <c r="K133" s="129" t="s">
        <v>119</v>
      </c>
      <c r="L133" s="26"/>
      <c r="M133" s="132" t="s">
        <v>1</v>
      </c>
      <c r="N133" s="133" t="s">
        <v>41</v>
      </c>
      <c r="O133" s="134">
        <v>0.443</v>
      </c>
      <c r="P133" s="134">
        <f t="shared" si="1"/>
        <v>2.6579999999999999</v>
      </c>
      <c r="Q133" s="134">
        <v>0</v>
      </c>
      <c r="R133" s="134">
        <f t="shared" si="2"/>
        <v>0</v>
      </c>
      <c r="S133" s="134">
        <v>0</v>
      </c>
      <c r="T133" s="135">
        <f t="shared" si="3"/>
        <v>0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R133" s="136" t="s">
        <v>120</v>
      </c>
      <c r="AT133" s="136" t="s">
        <v>115</v>
      </c>
      <c r="AU133" s="136" t="s">
        <v>84</v>
      </c>
      <c r="AY133" s="13" t="s">
        <v>114</v>
      </c>
      <c r="BE133" s="137">
        <f t="shared" si="4"/>
        <v>0</v>
      </c>
      <c r="BF133" s="137">
        <f t="shared" si="5"/>
        <v>0</v>
      </c>
      <c r="BG133" s="137">
        <f t="shared" si="6"/>
        <v>0</v>
      </c>
      <c r="BH133" s="137">
        <f t="shared" si="7"/>
        <v>0</v>
      </c>
      <c r="BI133" s="137">
        <f t="shared" si="8"/>
        <v>0</v>
      </c>
      <c r="BJ133" s="13" t="s">
        <v>84</v>
      </c>
      <c r="BK133" s="137">
        <f t="shared" si="9"/>
        <v>0</v>
      </c>
      <c r="BL133" s="13" t="s">
        <v>120</v>
      </c>
      <c r="BM133" s="136" t="s">
        <v>169</v>
      </c>
    </row>
    <row r="134" spans="1:65" s="2" customFormat="1" ht="21.75" customHeight="1">
      <c r="A134" s="25"/>
      <c r="B134" s="126"/>
      <c r="C134" s="127" t="s">
        <v>144</v>
      </c>
      <c r="D134" s="127" t="s">
        <v>115</v>
      </c>
      <c r="E134" s="128" t="s">
        <v>170</v>
      </c>
      <c r="F134" s="129" t="s">
        <v>171</v>
      </c>
      <c r="G134" s="130" t="s">
        <v>118</v>
      </c>
      <c r="H134" s="131">
        <v>3</v>
      </c>
      <c r="I134" s="131"/>
      <c r="J134" s="131">
        <f t="shared" si="0"/>
        <v>0</v>
      </c>
      <c r="K134" s="129" t="s">
        <v>119</v>
      </c>
      <c r="L134" s="26"/>
      <c r="M134" s="132" t="s">
        <v>1</v>
      </c>
      <c r="N134" s="133" t="s">
        <v>41</v>
      </c>
      <c r="O134" s="134">
        <v>0.92500000000000004</v>
      </c>
      <c r="P134" s="134">
        <f t="shared" si="1"/>
        <v>2.7750000000000004</v>
      </c>
      <c r="Q134" s="134">
        <v>0</v>
      </c>
      <c r="R134" s="134">
        <f t="shared" si="2"/>
        <v>0</v>
      </c>
      <c r="S134" s="134">
        <v>0</v>
      </c>
      <c r="T134" s="135">
        <f t="shared" si="3"/>
        <v>0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R134" s="136" t="s">
        <v>120</v>
      </c>
      <c r="AT134" s="136" t="s">
        <v>115</v>
      </c>
      <c r="AU134" s="136" t="s">
        <v>84</v>
      </c>
      <c r="AY134" s="13" t="s">
        <v>114</v>
      </c>
      <c r="BE134" s="137">
        <f t="shared" si="4"/>
        <v>0</v>
      </c>
      <c r="BF134" s="137">
        <f t="shared" si="5"/>
        <v>0</v>
      </c>
      <c r="BG134" s="137">
        <f t="shared" si="6"/>
        <v>0</v>
      </c>
      <c r="BH134" s="137">
        <f t="shared" si="7"/>
        <v>0</v>
      </c>
      <c r="BI134" s="137">
        <f t="shared" si="8"/>
        <v>0</v>
      </c>
      <c r="BJ134" s="13" t="s">
        <v>84</v>
      </c>
      <c r="BK134" s="137">
        <f t="shared" si="9"/>
        <v>0</v>
      </c>
      <c r="BL134" s="13" t="s">
        <v>120</v>
      </c>
      <c r="BM134" s="136" t="s">
        <v>172</v>
      </c>
    </row>
    <row r="135" spans="1:65" s="2" customFormat="1" ht="16.5" customHeight="1">
      <c r="A135" s="25"/>
      <c r="B135" s="126"/>
      <c r="C135" s="127" t="s">
        <v>8</v>
      </c>
      <c r="D135" s="127" t="s">
        <v>115</v>
      </c>
      <c r="E135" s="128" t="s">
        <v>173</v>
      </c>
      <c r="F135" s="129" t="s">
        <v>174</v>
      </c>
      <c r="G135" s="130" t="s">
        <v>118</v>
      </c>
      <c r="H135" s="131">
        <v>1</v>
      </c>
      <c r="I135" s="131"/>
      <c r="J135" s="131">
        <f t="shared" si="0"/>
        <v>0</v>
      </c>
      <c r="K135" s="129" t="s">
        <v>119</v>
      </c>
      <c r="L135" s="26"/>
      <c r="M135" s="132" t="s">
        <v>1</v>
      </c>
      <c r="N135" s="133" t="s">
        <v>41</v>
      </c>
      <c r="O135" s="134">
        <v>1.363</v>
      </c>
      <c r="P135" s="134">
        <f t="shared" si="1"/>
        <v>1.363</v>
      </c>
      <c r="Q135" s="134">
        <v>0</v>
      </c>
      <c r="R135" s="134">
        <f t="shared" si="2"/>
        <v>0</v>
      </c>
      <c r="S135" s="134">
        <v>0</v>
      </c>
      <c r="T135" s="135">
        <f t="shared" si="3"/>
        <v>0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R135" s="136" t="s">
        <v>120</v>
      </c>
      <c r="AT135" s="136" t="s">
        <v>115</v>
      </c>
      <c r="AU135" s="136" t="s">
        <v>84</v>
      </c>
      <c r="AY135" s="13" t="s">
        <v>114</v>
      </c>
      <c r="BE135" s="137">
        <f t="shared" si="4"/>
        <v>0</v>
      </c>
      <c r="BF135" s="137">
        <f t="shared" si="5"/>
        <v>0</v>
      </c>
      <c r="BG135" s="137">
        <f t="shared" si="6"/>
        <v>0</v>
      </c>
      <c r="BH135" s="137">
        <f t="shared" si="7"/>
        <v>0</v>
      </c>
      <c r="BI135" s="137">
        <f t="shared" si="8"/>
        <v>0</v>
      </c>
      <c r="BJ135" s="13" t="s">
        <v>84</v>
      </c>
      <c r="BK135" s="137">
        <f t="shared" si="9"/>
        <v>0</v>
      </c>
      <c r="BL135" s="13" t="s">
        <v>120</v>
      </c>
      <c r="BM135" s="136" t="s">
        <v>175</v>
      </c>
    </row>
    <row r="136" spans="1:65" s="2" customFormat="1" ht="21.75" customHeight="1">
      <c r="A136" s="25"/>
      <c r="B136" s="126"/>
      <c r="C136" s="127" t="s">
        <v>148</v>
      </c>
      <c r="D136" s="127" t="s">
        <v>115</v>
      </c>
      <c r="E136" s="128" t="s">
        <v>176</v>
      </c>
      <c r="F136" s="129" t="s">
        <v>177</v>
      </c>
      <c r="G136" s="130" t="s">
        <v>118</v>
      </c>
      <c r="H136" s="131">
        <v>1</v>
      </c>
      <c r="I136" s="131"/>
      <c r="J136" s="131">
        <f t="shared" si="0"/>
        <v>0</v>
      </c>
      <c r="K136" s="129" t="s">
        <v>119</v>
      </c>
      <c r="L136" s="26"/>
      <c r="M136" s="132" t="s">
        <v>1</v>
      </c>
      <c r="N136" s="133" t="s">
        <v>41</v>
      </c>
      <c r="O136" s="134">
        <v>23.504999999999999</v>
      </c>
      <c r="P136" s="134">
        <f t="shared" si="1"/>
        <v>23.504999999999999</v>
      </c>
      <c r="Q136" s="134">
        <v>0</v>
      </c>
      <c r="R136" s="134">
        <f t="shared" si="2"/>
        <v>0</v>
      </c>
      <c r="S136" s="134">
        <v>0</v>
      </c>
      <c r="T136" s="135">
        <f t="shared" si="3"/>
        <v>0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R136" s="136" t="s">
        <v>120</v>
      </c>
      <c r="AT136" s="136" t="s">
        <v>115</v>
      </c>
      <c r="AU136" s="136" t="s">
        <v>84</v>
      </c>
      <c r="AY136" s="13" t="s">
        <v>114</v>
      </c>
      <c r="BE136" s="137">
        <f t="shared" si="4"/>
        <v>0</v>
      </c>
      <c r="BF136" s="137">
        <f t="shared" si="5"/>
        <v>0</v>
      </c>
      <c r="BG136" s="137">
        <f t="shared" si="6"/>
        <v>0</v>
      </c>
      <c r="BH136" s="137">
        <f t="shared" si="7"/>
        <v>0</v>
      </c>
      <c r="BI136" s="137">
        <f t="shared" si="8"/>
        <v>0</v>
      </c>
      <c r="BJ136" s="13" t="s">
        <v>84</v>
      </c>
      <c r="BK136" s="137">
        <f t="shared" si="9"/>
        <v>0</v>
      </c>
      <c r="BL136" s="13" t="s">
        <v>120</v>
      </c>
      <c r="BM136" s="136" t="s">
        <v>178</v>
      </c>
    </row>
    <row r="137" spans="1:65" s="2" customFormat="1" ht="16.5" customHeight="1">
      <c r="A137" s="25"/>
      <c r="B137" s="126"/>
      <c r="C137" s="127" t="s">
        <v>179</v>
      </c>
      <c r="D137" s="127" t="s">
        <v>115</v>
      </c>
      <c r="E137" s="128" t="s">
        <v>180</v>
      </c>
      <c r="F137" s="129" t="s">
        <v>181</v>
      </c>
      <c r="G137" s="130" t="s">
        <v>123</v>
      </c>
      <c r="H137" s="131">
        <v>1</v>
      </c>
      <c r="I137" s="131"/>
      <c r="J137" s="131">
        <f t="shared" si="0"/>
        <v>0</v>
      </c>
      <c r="K137" s="129" t="s">
        <v>1</v>
      </c>
      <c r="L137" s="26"/>
      <c r="M137" s="132" t="s">
        <v>1</v>
      </c>
      <c r="N137" s="133" t="s">
        <v>41</v>
      </c>
      <c r="O137" s="134">
        <v>0</v>
      </c>
      <c r="P137" s="134">
        <f t="shared" si="1"/>
        <v>0</v>
      </c>
      <c r="Q137" s="134">
        <v>0</v>
      </c>
      <c r="R137" s="134">
        <f t="shared" si="2"/>
        <v>0</v>
      </c>
      <c r="S137" s="134">
        <v>0</v>
      </c>
      <c r="T137" s="135">
        <f t="shared" si="3"/>
        <v>0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R137" s="136" t="s">
        <v>120</v>
      </c>
      <c r="AT137" s="136" t="s">
        <v>115</v>
      </c>
      <c r="AU137" s="136" t="s">
        <v>84</v>
      </c>
      <c r="AY137" s="13" t="s">
        <v>114</v>
      </c>
      <c r="BE137" s="137">
        <f t="shared" si="4"/>
        <v>0</v>
      </c>
      <c r="BF137" s="137">
        <f t="shared" si="5"/>
        <v>0</v>
      </c>
      <c r="BG137" s="137">
        <f t="shared" si="6"/>
        <v>0</v>
      </c>
      <c r="BH137" s="137">
        <f t="shared" si="7"/>
        <v>0</v>
      </c>
      <c r="BI137" s="137">
        <f t="shared" si="8"/>
        <v>0</v>
      </c>
      <c r="BJ137" s="13" t="s">
        <v>84</v>
      </c>
      <c r="BK137" s="137">
        <f t="shared" si="9"/>
        <v>0</v>
      </c>
      <c r="BL137" s="13" t="s">
        <v>120</v>
      </c>
      <c r="BM137" s="136" t="s">
        <v>182</v>
      </c>
    </row>
    <row r="138" spans="1:65" s="2" customFormat="1" ht="16.5" customHeight="1">
      <c r="A138" s="25"/>
      <c r="B138" s="126"/>
      <c r="C138" s="127" t="s">
        <v>152</v>
      </c>
      <c r="D138" s="127" t="s">
        <v>115</v>
      </c>
      <c r="E138" s="128" t="s">
        <v>183</v>
      </c>
      <c r="F138" s="129" t="s">
        <v>184</v>
      </c>
      <c r="G138" s="130" t="s">
        <v>123</v>
      </c>
      <c r="H138" s="131">
        <v>1</v>
      </c>
      <c r="I138" s="131"/>
      <c r="J138" s="131">
        <f t="shared" si="0"/>
        <v>0</v>
      </c>
      <c r="K138" s="129" t="s">
        <v>1</v>
      </c>
      <c r="L138" s="26"/>
      <c r="M138" s="132" t="s">
        <v>1</v>
      </c>
      <c r="N138" s="133" t="s">
        <v>41</v>
      </c>
      <c r="O138" s="134">
        <v>0</v>
      </c>
      <c r="P138" s="134">
        <f t="shared" si="1"/>
        <v>0</v>
      </c>
      <c r="Q138" s="134">
        <v>0</v>
      </c>
      <c r="R138" s="134">
        <f t="shared" si="2"/>
        <v>0</v>
      </c>
      <c r="S138" s="134">
        <v>0</v>
      </c>
      <c r="T138" s="135">
        <f t="shared" si="3"/>
        <v>0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R138" s="136" t="s">
        <v>120</v>
      </c>
      <c r="AT138" s="136" t="s">
        <v>115</v>
      </c>
      <c r="AU138" s="136" t="s">
        <v>84</v>
      </c>
      <c r="AY138" s="13" t="s">
        <v>114</v>
      </c>
      <c r="BE138" s="137">
        <f t="shared" si="4"/>
        <v>0</v>
      </c>
      <c r="BF138" s="137">
        <f t="shared" si="5"/>
        <v>0</v>
      </c>
      <c r="BG138" s="137">
        <f t="shared" si="6"/>
        <v>0</v>
      </c>
      <c r="BH138" s="137">
        <f t="shared" si="7"/>
        <v>0</v>
      </c>
      <c r="BI138" s="137">
        <f t="shared" si="8"/>
        <v>0</v>
      </c>
      <c r="BJ138" s="13" t="s">
        <v>84</v>
      </c>
      <c r="BK138" s="137">
        <f t="shared" si="9"/>
        <v>0</v>
      </c>
      <c r="BL138" s="13" t="s">
        <v>120</v>
      </c>
      <c r="BM138" s="136" t="s">
        <v>185</v>
      </c>
    </row>
    <row r="139" spans="1:65" s="11" customFormat="1" ht="25.9" customHeight="1">
      <c r="B139" s="116"/>
      <c r="D139" s="117" t="s">
        <v>75</v>
      </c>
      <c r="E139" s="118" t="s">
        <v>186</v>
      </c>
      <c r="F139" s="118" t="s">
        <v>187</v>
      </c>
      <c r="J139" s="119">
        <f>BK139</f>
        <v>0</v>
      </c>
      <c r="L139" s="116"/>
      <c r="M139" s="120"/>
      <c r="N139" s="121"/>
      <c r="O139" s="121"/>
      <c r="P139" s="122">
        <f>SUM(P140:P154)</f>
        <v>555.33439999999996</v>
      </c>
      <c r="Q139" s="121"/>
      <c r="R139" s="122">
        <f>SUM(R140:R154)</f>
        <v>55.582190000000004</v>
      </c>
      <c r="S139" s="121"/>
      <c r="T139" s="123">
        <f>SUM(T140:T154)</f>
        <v>0</v>
      </c>
      <c r="AR139" s="117" t="s">
        <v>113</v>
      </c>
      <c r="AT139" s="124" t="s">
        <v>75</v>
      </c>
      <c r="AU139" s="124" t="s">
        <v>76</v>
      </c>
      <c r="AY139" s="117" t="s">
        <v>114</v>
      </c>
      <c r="BK139" s="125">
        <f>SUM(BK140:BK154)</f>
        <v>0</v>
      </c>
    </row>
    <row r="140" spans="1:65" s="2" customFormat="1" ht="21.75" customHeight="1">
      <c r="A140" s="25"/>
      <c r="B140" s="126"/>
      <c r="C140" s="127" t="s">
        <v>188</v>
      </c>
      <c r="D140" s="127" t="s">
        <v>115</v>
      </c>
      <c r="E140" s="128" t="s">
        <v>189</v>
      </c>
      <c r="F140" s="129" t="s">
        <v>190</v>
      </c>
      <c r="G140" s="130" t="s">
        <v>191</v>
      </c>
      <c r="H140" s="131">
        <v>0.2</v>
      </c>
      <c r="I140" s="131"/>
      <c r="J140" s="131">
        <f t="shared" ref="J140:J154" si="10">ROUND(I140*H140,2)</f>
        <v>0</v>
      </c>
      <c r="K140" s="129" t="s">
        <v>119</v>
      </c>
      <c r="L140" s="26"/>
      <c r="M140" s="132" t="s">
        <v>1</v>
      </c>
      <c r="N140" s="133" t="s">
        <v>41</v>
      </c>
      <c r="O140" s="134">
        <v>5.8120000000000003</v>
      </c>
      <c r="P140" s="134">
        <f t="shared" ref="P140:P154" si="11">O140*H140</f>
        <v>1.1624000000000001</v>
      </c>
      <c r="Q140" s="134">
        <v>0</v>
      </c>
      <c r="R140" s="134">
        <f t="shared" ref="R140:R154" si="12">Q140*H140</f>
        <v>0</v>
      </c>
      <c r="S140" s="134">
        <v>0</v>
      </c>
      <c r="T140" s="135">
        <f t="shared" ref="T140:T154" si="13">S140*H140</f>
        <v>0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R140" s="136" t="s">
        <v>120</v>
      </c>
      <c r="AT140" s="136" t="s">
        <v>115</v>
      </c>
      <c r="AU140" s="136" t="s">
        <v>84</v>
      </c>
      <c r="AY140" s="13" t="s">
        <v>114</v>
      </c>
      <c r="BE140" s="137">
        <f t="shared" ref="BE140:BE154" si="14">IF(N140="základní",J140,0)</f>
        <v>0</v>
      </c>
      <c r="BF140" s="137">
        <f t="shared" ref="BF140:BF154" si="15">IF(N140="snížená",J140,0)</f>
        <v>0</v>
      </c>
      <c r="BG140" s="137">
        <f t="shared" ref="BG140:BG154" si="16">IF(N140="zákl. přenesená",J140,0)</f>
        <v>0</v>
      </c>
      <c r="BH140" s="137">
        <f t="shared" ref="BH140:BH154" si="17">IF(N140="sníž. přenesená",J140,0)</f>
        <v>0</v>
      </c>
      <c r="BI140" s="137">
        <f t="shared" ref="BI140:BI154" si="18">IF(N140="nulová",J140,0)</f>
        <v>0</v>
      </c>
      <c r="BJ140" s="13" t="s">
        <v>84</v>
      </c>
      <c r="BK140" s="137">
        <f t="shared" ref="BK140:BK154" si="19">ROUND(I140*H140,2)</f>
        <v>0</v>
      </c>
      <c r="BL140" s="13" t="s">
        <v>120</v>
      </c>
      <c r="BM140" s="136" t="s">
        <v>192</v>
      </c>
    </row>
    <row r="141" spans="1:65" s="2" customFormat="1" ht="21.75" customHeight="1">
      <c r="A141" s="25"/>
      <c r="B141" s="126"/>
      <c r="C141" s="127" t="s">
        <v>157</v>
      </c>
      <c r="D141" s="127" t="s">
        <v>115</v>
      </c>
      <c r="E141" s="128" t="s">
        <v>193</v>
      </c>
      <c r="F141" s="129" t="s">
        <v>194</v>
      </c>
      <c r="G141" s="130" t="s">
        <v>128</v>
      </c>
      <c r="H141" s="131">
        <v>95</v>
      </c>
      <c r="I141" s="131"/>
      <c r="J141" s="131">
        <f t="shared" si="10"/>
        <v>0</v>
      </c>
      <c r="K141" s="129" t="s">
        <v>119</v>
      </c>
      <c r="L141" s="26"/>
      <c r="M141" s="132" t="s">
        <v>1</v>
      </c>
      <c r="N141" s="133" t="s">
        <v>41</v>
      </c>
      <c r="O141" s="134">
        <v>3.698</v>
      </c>
      <c r="P141" s="134">
        <f t="shared" si="11"/>
        <v>351.31</v>
      </c>
      <c r="Q141" s="134">
        <v>0</v>
      </c>
      <c r="R141" s="134">
        <f t="shared" si="12"/>
        <v>0</v>
      </c>
      <c r="S141" s="134">
        <v>0</v>
      </c>
      <c r="T141" s="135">
        <f t="shared" si="13"/>
        <v>0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R141" s="136" t="s">
        <v>120</v>
      </c>
      <c r="AT141" s="136" t="s">
        <v>115</v>
      </c>
      <c r="AU141" s="136" t="s">
        <v>84</v>
      </c>
      <c r="AY141" s="13" t="s">
        <v>114</v>
      </c>
      <c r="BE141" s="137">
        <f t="shared" si="14"/>
        <v>0</v>
      </c>
      <c r="BF141" s="137">
        <f t="shared" si="15"/>
        <v>0</v>
      </c>
      <c r="BG141" s="137">
        <f t="shared" si="16"/>
        <v>0</v>
      </c>
      <c r="BH141" s="137">
        <f t="shared" si="17"/>
        <v>0</v>
      </c>
      <c r="BI141" s="137">
        <f t="shared" si="18"/>
        <v>0</v>
      </c>
      <c r="BJ141" s="13" t="s">
        <v>84</v>
      </c>
      <c r="BK141" s="137">
        <f t="shared" si="19"/>
        <v>0</v>
      </c>
      <c r="BL141" s="13" t="s">
        <v>120</v>
      </c>
      <c r="BM141" s="136" t="s">
        <v>195</v>
      </c>
    </row>
    <row r="142" spans="1:65" s="2" customFormat="1" ht="21.75" customHeight="1">
      <c r="A142" s="25"/>
      <c r="B142" s="126"/>
      <c r="C142" s="127" t="s">
        <v>7</v>
      </c>
      <c r="D142" s="127" t="s">
        <v>115</v>
      </c>
      <c r="E142" s="128" t="s">
        <v>196</v>
      </c>
      <c r="F142" s="129" t="s">
        <v>197</v>
      </c>
      <c r="G142" s="130" t="s">
        <v>128</v>
      </c>
      <c r="H142" s="131">
        <v>95</v>
      </c>
      <c r="I142" s="131"/>
      <c r="J142" s="131">
        <f t="shared" si="10"/>
        <v>0</v>
      </c>
      <c r="K142" s="129" t="s">
        <v>119</v>
      </c>
      <c r="L142" s="26"/>
      <c r="M142" s="132" t="s">
        <v>1</v>
      </c>
      <c r="N142" s="133" t="s">
        <v>41</v>
      </c>
      <c r="O142" s="134">
        <v>1.0089999999999999</v>
      </c>
      <c r="P142" s="134">
        <f t="shared" si="11"/>
        <v>95.85499999999999</v>
      </c>
      <c r="Q142" s="134">
        <v>0</v>
      </c>
      <c r="R142" s="134">
        <f t="shared" si="12"/>
        <v>0</v>
      </c>
      <c r="S142" s="134">
        <v>0</v>
      </c>
      <c r="T142" s="135">
        <f t="shared" si="13"/>
        <v>0</v>
      </c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R142" s="136" t="s">
        <v>120</v>
      </c>
      <c r="AT142" s="136" t="s">
        <v>115</v>
      </c>
      <c r="AU142" s="136" t="s">
        <v>84</v>
      </c>
      <c r="AY142" s="13" t="s">
        <v>114</v>
      </c>
      <c r="BE142" s="137">
        <f t="shared" si="14"/>
        <v>0</v>
      </c>
      <c r="BF142" s="137">
        <f t="shared" si="15"/>
        <v>0</v>
      </c>
      <c r="BG142" s="137">
        <f t="shared" si="16"/>
        <v>0</v>
      </c>
      <c r="BH142" s="137">
        <f t="shared" si="17"/>
        <v>0</v>
      </c>
      <c r="BI142" s="137">
        <f t="shared" si="18"/>
        <v>0</v>
      </c>
      <c r="BJ142" s="13" t="s">
        <v>84</v>
      </c>
      <c r="BK142" s="137">
        <f t="shared" si="19"/>
        <v>0</v>
      </c>
      <c r="BL142" s="13" t="s">
        <v>120</v>
      </c>
      <c r="BM142" s="136" t="s">
        <v>198</v>
      </c>
    </row>
    <row r="143" spans="1:65" s="2" customFormat="1" ht="21.75" customHeight="1">
      <c r="A143" s="25"/>
      <c r="B143" s="126"/>
      <c r="C143" s="127" t="s">
        <v>161</v>
      </c>
      <c r="D143" s="127" t="s">
        <v>115</v>
      </c>
      <c r="E143" s="128" t="s">
        <v>199</v>
      </c>
      <c r="F143" s="129" t="s">
        <v>200</v>
      </c>
      <c r="G143" s="130" t="s">
        <v>128</v>
      </c>
      <c r="H143" s="131">
        <v>190</v>
      </c>
      <c r="I143" s="131"/>
      <c r="J143" s="131">
        <f t="shared" si="10"/>
        <v>0</v>
      </c>
      <c r="K143" s="129" t="s">
        <v>119</v>
      </c>
      <c r="L143" s="26"/>
      <c r="M143" s="132" t="s">
        <v>1</v>
      </c>
      <c r="N143" s="133" t="s">
        <v>41</v>
      </c>
      <c r="O143" s="134">
        <v>0.111</v>
      </c>
      <c r="P143" s="134">
        <f t="shared" si="11"/>
        <v>21.09</v>
      </c>
      <c r="Q143" s="134">
        <v>0.20300000000000001</v>
      </c>
      <c r="R143" s="134">
        <f t="shared" si="12"/>
        <v>38.57</v>
      </c>
      <c r="S143" s="134">
        <v>0</v>
      </c>
      <c r="T143" s="135">
        <f t="shared" si="13"/>
        <v>0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R143" s="136" t="s">
        <v>120</v>
      </c>
      <c r="AT143" s="136" t="s">
        <v>115</v>
      </c>
      <c r="AU143" s="136" t="s">
        <v>84</v>
      </c>
      <c r="AY143" s="13" t="s">
        <v>114</v>
      </c>
      <c r="BE143" s="137">
        <f t="shared" si="14"/>
        <v>0</v>
      </c>
      <c r="BF143" s="137">
        <f t="shared" si="15"/>
        <v>0</v>
      </c>
      <c r="BG143" s="137">
        <f t="shared" si="16"/>
        <v>0</v>
      </c>
      <c r="BH143" s="137">
        <f t="shared" si="17"/>
        <v>0</v>
      </c>
      <c r="BI143" s="137">
        <f t="shared" si="18"/>
        <v>0</v>
      </c>
      <c r="BJ143" s="13" t="s">
        <v>84</v>
      </c>
      <c r="BK143" s="137">
        <f t="shared" si="19"/>
        <v>0</v>
      </c>
      <c r="BL143" s="13" t="s">
        <v>120</v>
      </c>
      <c r="BM143" s="136" t="s">
        <v>201</v>
      </c>
    </row>
    <row r="144" spans="1:65" s="2" customFormat="1" ht="21.75" customHeight="1">
      <c r="A144" s="25"/>
      <c r="B144" s="126"/>
      <c r="C144" s="127" t="s">
        <v>202</v>
      </c>
      <c r="D144" s="127" t="s">
        <v>115</v>
      </c>
      <c r="E144" s="128" t="s">
        <v>203</v>
      </c>
      <c r="F144" s="129" t="s">
        <v>204</v>
      </c>
      <c r="G144" s="130" t="s">
        <v>128</v>
      </c>
      <c r="H144" s="131">
        <v>665</v>
      </c>
      <c r="I144" s="131"/>
      <c r="J144" s="131">
        <f t="shared" si="10"/>
        <v>0</v>
      </c>
      <c r="K144" s="129" t="s">
        <v>119</v>
      </c>
      <c r="L144" s="26"/>
      <c r="M144" s="132" t="s">
        <v>1</v>
      </c>
      <c r="N144" s="133" t="s">
        <v>41</v>
      </c>
      <c r="O144" s="134">
        <v>0.02</v>
      </c>
      <c r="P144" s="134">
        <f t="shared" si="11"/>
        <v>13.3</v>
      </c>
      <c r="Q144" s="134">
        <v>1.435E-2</v>
      </c>
      <c r="R144" s="134">
        <f t="shared" si="12"/>
        <v>9.5427499999999998</v>
      </c>
      <c r="S144" s="134">
        <v>0</v>
      </c>
      <c r="T144" s="135">
        <f t="shared" si="13"/>
        <v>0</v>
      </c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R144" s="136" t="s">
        <v>120</v>
      </c>
      <c r="AT144" s="136" t="s">
        <v>115</v>
      </c>
      <c r="AU144" s="136" t="s">
        <v>84</v>
      </c>
      <c r="AY144" s="13" t="s">
        <v>114</v>
      </c>
      <c r="BE144" s="137">
        <f t="shared" si="14"/>
        <v>0</v>
      </c>
      <c r="BF144" s="137">
        <f t="shared" si="15"/>
        <v>0</v>
      </c>
      <c r="BG144" s="137">
        <f t="shared" si="16"/>
        <v>0</v>
      </c>
      <c r="BH144" s="137">
        <f t="shared" si="17"/>
        <v>0</v>
      </c>
      <c r="BI144" s="137">
        <f t="shared" si="18"/>
        <v>0</v>
      </c>
      <c r="BJ144" s="13" t="s">
        <v>84</v>
      </c>
      <c r="BK144" s="137">
        <f t="shared" si="19"/>
        <v>0</v>
      </c>
      <c r="BL144" s="13" t="s">
        <v>120</v>
      </c>
      <c r="BM144" s="136" t="s">
        <v>205</v>
      </c>
    </row>
    <row r="145" spans="1:65" s="2" customFormat="1" ht="16.5" customHeight="1">
      <c r="A145" s="25"/>
      <c r="B145" s="126"/>
      <c r="C145" s="127" t="s">
        <v>165</v>
      </c>
      <c r="D145" s="127" t="s">
        <v>115</v>
      </c>
      <c r="E145" s="128" t="s">
        <v>206</v>
      </c>
      <c r="F145" s="129" t="s">
        <v>207</v>
      </c>
      <c r="G145" s="130" t="s">
        <v>128</v>
      </c>
      <c r="H145" s="131">
        <v>570</v>
      </c>
      <c r="I145" s="131"/>
      <c r="J145" s="131">
        <f t="shared" si="10"/>
        <v>0</v>
      </c>
      <c r="K145" s="129" t="s">
        <v>119</v>
      </c>
      <c r="L145" s="26"/>
      <c r="M145" s="132" t="s">
        <v>1</v>
      </c>
      <c r="N145" s="133" t="s">
        <v>41</v>
      </c>
      <c r="O145" s="134">
        <v>2.5000000000000001E-2</v>
      </c>
      <c r="P145" s="134">
        <f t="shared" si="11"/>
        <v>14.25</v>
      </c>
      <c r="Q145" s="134">
        <v>9.0000000000000006E-5</v>
      </c>
      <c r="R145" s="134">
        <f t="shared" si="12"/>
        <v>5.1300000000000005E-2</v>
      </c>
      <c r="S145" s="134">
        <v>0</v>
      </c>
      <c r="T145" s="135">
        <f t="shared" si="13"/>
        <v>0</v>
      </c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R145" s="136" t="s">
        <v>120</v>
      </c>
      <c r="AT145" s="136" t="s">
        <v>115</v>
      </c>
      <c r="AU145" s="136" t="s">
        <v>84</v>
      </c>
      <c r="AY145" s="13" t="s">
        <v>114</v>
      </c>
      <c r="BE145" s="137">
        <f t="shared" si="14"/>
        <v>0</v>
      </c>
      <c r="BF145" s="137">
        <f t="shared" si="15"/>
        <v>0</v>
      </c>
      <c r="BG145" s="137">
        <f t="shared" si="16"/>
        <v>0</v>
      </c>
      <c r="BH145" s="137">
        <f t="shared" si="17"/>
        <v>0</v>
      </c>
      <c r="BI145" s="137">
        <f t="shared" si="18"/>
        <v>0</v>
      </c>
      <c r="BJ145" s="13" t="s">
        <v>84</v>
      </c>
      <c r="BK145" s="137">
        <f t="shared" si="19"/>
        <v>0</v>
      </c>
      <c r="BL145" s="13" t="s">
        <v>120</v>
      </c>
      <c r="BM145" s="136" t="s">
        <v>208</v>
      </c>
    </row>
    <row r="146" spans="1:65" s="2" customFormat="1" ht="16.5" customHeight="1">
      <c r="A146" s="25"/>
      <c r="B146" s="126"/>
      <c r="C146" s="138" t="s">
        <v>209</v>
      </c>
      <c r="D146" s="138" t="s">
        <v>121</v>
      </c>
      <c r="E146" s="139" t="s">
        <v>210</v>
      </c>
      <c r="F146" s="140" t="s">
        <v>211</v>
      </c>
      <c r="G146" s="141" t="s">
        <v>128</v>
      </c>
      <c r="H146" s="142">
        <v>570</v>
      </c>
      <c r="I146" s="142"/>
      <c r="J146" s="142">
        <f t="shared" si="10"/>
        <v>0</v>
      </c>
      <c r="K146" s="140" t="s">
        <v>1</v>
      </c>
      <c r="L146" s="143"/>
      <c r="M146" s="144" t="s">
        <v>1</v>
      </c>
      <c r="N146" s="145" t="s">
        <v>41</v>
      </c>
      <c r="O146" s="134">
        <v>0</v>
      </c>
      <c r="P146" s="134">
        <f t="shared" si="11"/>
        <v>0</v>
      </c>
      <c r="Q146" s="134">
        <v>0</v>
      </c>
      <c r="R146" s="134">
        <f t="shared" si="12"/>
        <v>0</v>
      </c>
      <c r="S146" s="134">
        <v>0</v>
      </c>
      <c r="T146" s="135">
        <f t="shared" si="13"/>
        <v>0</v>
      </c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R146" s="136" t="s">
        <v>124</v>
      </c>
      <c r="AT146" s="136" t="s">
        <v>121</v>
      </c>
      <c r="AU146" s="136" t="s">
        <v>84</v>
      </c>
      <c r="AY146" s="13" t="s">
        <v>114</v>
      </c>
      <c r="BE146" s="137">
        <f t="shared" si="14"/>
        <v>0</v>
      </c>
      <c r="BF146" s="137">
        <f t="shared" si="15"/>
        <v>0</v>
      </c>
      <c r="BG146" s="137">
        <f t="shared" si="16"/>
        <v>0</v>
      </c>
      <c r="BH146" s="137">
        <f t="shared" si="17"/>
        <v>0</v>
      </c>
      <c r="BI146" s="137">
        <f t="shared" si="18"/>
        <v>0</v>
      </c>
      <c r="BJ146" s="13" t="s">
        <v>84</v>
      </c>
      <c r="BK146" s="137">
        <f t="shared" si="19"/>
        <v>0</v>
      </c>
      <c r="BL146" s="13" t="s">
        <v>120</v>
      </c>
      <c r="BM146" s="136" t="s">
        <v>212</v>
      </c>
    </row>
    <row r="147" spans="1:65" s="2" customFormat="1" ht="21.75" customHeight="1">
      <c r="A147" s="25"/>
      <c r="B147" s="126"/>
      <c r="C147" s="127" t="s">
        <v>169</v>
      </c>
      <c r="D147" s="127" t="s">
        <v>115</v>
      </c>
      <c r="E147" s="128" t="s">
        <v>213</v>
      </c>
      <c r="F147" s="129" t="s">
        <v>214</v>
      </c>
      <c r="G147" s="130" t="s">
        <v>215</v>
      </c>
      <c r="H147" s="131">
        <v>30</v>
      </c>
      <c r="I147" s="131"/>
      <c r="J147" s="131">
        <f t="shared" si="10"/>
        <v>0</v>
      </c>
      <c r="K147" s="129" t="s">
        <v>119</v>
      </c>
      <c r="L147" s="26"/>
      <c r="M147" s="132" t="s">
        <v>1</v>
      </c>
      <c r="N147" s="133" t="s">
        <v>41</v>
      </c>
      <c r="O147" s="134">
        <v>0.22600000000000001</v>
      </c>
      <c r="P147" s="134">
        <f t="shared" si="11"/>
        <v>6.78</v>
      </c>
      <c r="Q147" s="134">
        <v>8.3500000000000005E-2</v>
      </c>
      <c r="R147" s="134">
        <f t="shared" si="12"/>
        <v>2.5050000000000003</v>
      </c>
      <c r="S147" s="134">
        <v>0</v>
      </c>
      <c r="T147" s="135">
        <f t="shared" si="13"/>
        <v>0</v>
      </c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R147" s="136" t="s">
        <v>120</v>
      </c>
      <c r="AT147" s="136" t="s">
        <v>115</v>
      </c>
      <c r="AU147" s="136" t="s">
        <v>84</v>
      </c>
      <c r="AY147" s="13" t="s">
        <v>114</v>
      </c>
      <c r="BE147" s="137">
        <f t="shared" si="14"/>
        <v>0</v>
      </c>
      <c r="BF147" s="137">
        <f t="shared" si="15"/>
        <v>0</v>
      </c>
      <c r="BG147" s="137">
        <f t="shared" si="16"/>
        <v>0</v>
      </c>
      <c r="BH147" s="137">
        <f t="shared" si="17"/>
        <v>0</v>
      </c>
      <c r="BI147" s="137">
        <f t="shared" si="18"/>
        <v>0</v>
      </c>
      <c r="BJ147" s="13" t="s">
        <v>84</v>
      </c>
      <c r="BK147" s="137">
        <f t="shared" si="19"/>
        <v>0</v>
      </c>
      <c r="BL147" s="13" t="s">
        <v>120</v>
      </c>
      <c r="BM147" s="136" t="s">
        <v>216</v>
      </c>
    </row>
    <row r="148" spans="1:65" s="2" customFormat="1" ht="21.75" customHeight="1">
      <c r="A148" s="25"/>
      <c r="B148" s="126"/>
      <c r="C148" s="127" t="s">
        <v>217</v>
      </c>
      <c r="D148" s="127" t="s">
        <v>115</v>
      </c>
      <c r="E148" s="128" t="s">
        <v>218</v>
      </c>
      <c r="F148" s="129" t="s">
        <v>219</v>
      </c>
      <c r="G148" s="130" t="s">
        <v>215</v>
      </c>
      <c r="H148" s="131">
        <v>30</v>
      </c>
      <c r="I148" s="131"/>
      <c r="J148" s="131">
        <f t="shared" si="10"/>
        <v>0</v>
      </c>
      <c r="K148" s="129" t="s">
        <v>119</v>
      </c>
      <c r="L148" s="26"/>
      <c r="M148" s="132" t="s">
        <v>1</v>
      </c>
      <c r="N148" s="133" t="s">
        <v>41</v>
      </c>
      <c r="O148" s="134">
        <v>0.22600000000000001</v>
      </c>
      <c r="P148" s="134">
        <f t="shared" si="11"/>
        <v>6.78</v>
      </c>
      <c r="Q148" s="134">
        <v>8.3500000000000005E-2</v>
      </c>
      <c r="R148" s="134">
        <f t="shared" si="12"/>
        <v>2.5050000000000003</v>
      </c>
      <c r="S148" s="134">
        <v>0</v>
      </c>
      <c r="T148" s="135">
        <f t="shared" si="13"/>
        <v>0</v>
      </c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R148" s="136" t="s">
        <v>120</v>
      </c>
      <c r="AT148" s="136" t="s">
        <v>115</v>
      </c>
      <c r="AU148" s="136" t="s">
        <v>84</v>
      </c>
      <c r="AY148" s="13" t="s">
        <v>114</v>
      </c>
      <c r="BE148" s="137">
        <f t="shared" si="14"/>
        <v>0</v>
      </c>
      <c r="BF148" s="137">
        <f t="shared" si="15"/>
        <v>0</v>
      </c>
      <c r="BG148" s="137">
        <f t="shared" si="16"/>
        <v>0</v>
      </c>
      <c r="BH148" s="137">
        <f t="shared" si="17"/>
        <v>0</v>
      </c>
      <c r="BI148" s="137">
        <f t="shared" si="18"/>
        <v>0</v>
      </c>
      <c r="BJ148" s="13" t="s">
        <v>84</v>
      </c>
      <c r="BK148" s="137">
        <f t="shared" si="19"/>
        <v>0</v>
      </c>
      <c r="BL148" s="13" t="s">
        <v>120</v>
      </c>
      <c r="BM148" s="136" t="s">
        <v>220</v>
      </c>
    </row>
    <row r="149" spans="1:65" s="2" customFormat="1" ht="21.75" customHeight="1">
      <c r="A149" s="25"/>
      <c r="B149" s="126"/>
      <c r="C149" s="127" t="s">
        <v>172</v>
      </c>
      <c r="D149" s="127" t="s">
        <v>115</v>
      </c>
      <c r="E149" s="128" t="s">
        <v>221</v>
      </c>
      <c r="F149" s="129" t="s">
        <v>222</v>
      </c>
      <c r="G149" s="130" t="s">
        <v>128</v>
      </c>
      <c r="H149" s="131">
        <v>110</v>
      </c>
      <c r="I149" s="131"/>
      <c r="J149" s="131">
        <f t="shared" si="10"/>
        <v>0</v>
      </c>
      <c r="K149" s="129" t="s">
        <v>119</v>
      </c>
      <c r="L149" s="26"/>
      <c r="M149" s="132" t="s">
        <v>1</v>
      </c>
      <c r="N149" s="133" t="s">
        <v>41</v>
      </c>
      <c r="O149" s="134">
        <v>0.11899999999999999</v>
      </c>
      <c r="P149" s="134">
        <f t="shared" si="11"/>
        <v>13.09</v>
      </c>
      <c r="Q149" s="134">
        <v>0</v>
      </c>
      <c r="R149" s="134">
        <f t="shared" si="12"/>
        <v>0</v>
      </c>
      <c r="S149" s="134">
        <v>0</v>
      </c>
      <c r="T149" s="135">
        <f t="shared" si="13"/>
        <v>0</v>
      </c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R149" s="136" t="s">
        <v>120</v>
      </c>
      <c r="AT149" s="136" t="s">
        <v>115</v>
      </c>
      <c r="AU149" s="136" t="s">
        <v>84</v>
      </c>
      <c r="AY149" s="13" t="s">
        <v>114</v>
      </c>
      <c r="BE149" s="137">
        <f t="shared" si="14"/>
        <v>0</v>
      </c>
      <c r="BF149" s="137">
        <f t="shared" si="15"/>
        <v>0</v>
      </c>
      <c r="BG149" s="137">
        <f t="shared" si="16"/>
        <v>0</v>
      </c>
      <c r="BH149" s="137">
        <f t="shared" si="17"/>
        <v>0</v>
      </c>
      <c r="BI149" s="137">
        <f t="shared" si="18"/>
        <v>0</v>
      </c>
      <c r="BJ149" s="13" t="s">
        <v>84</v>
      </c>
      <c r="BK149" s="137">
        <f t="shared" si="19"/>
        <v>0</v>
      </c>
      <c r="BL149" s="13" t="s">
        <v>120</v>
      </c>
      <c r="BM149" s="136" t="s">
        <v>223</v>
      </c>
    </row>
    <row r="150" spans="1:65" s="2" customFormat="1" ht="16.5" customHeight="1">
      <c r="A150" s="25"/>
      <c r="B150" s="126"/>
      <c r="C150" s="138" t="s">
        <v>224</v>
      </c>
      <c r="D150" s="138" t="s">
        <v>121</v>
      </c>
      <c r="E150" s="139" t="s">
        <v>225</v>
      </c>
      <c r="F150" s="140" t="s">
        <v>226</v>
      </c>
      <c r="G150" s="141" t="s">
        <v>128</v>
      </c>
      <c r="H150" s="142">
        <v>110</v>
      </c>
      <c r="I150" s="142"/>
      <c r="J150" s="142">
        <f t="shared" si="10"/>
        <v>0</v>
      </c>
      <c r="K150" s="140" t="s">
        <v>1</v>
      </c>
      <c r="L150" s="143"/>
      <c r="M150" s="144" t="s">
        <v>1</v>
      </c>
      <c r="N150" s="145" t="s">
        <v>41</v>
      </c>
      <c r="O150" s="134">
        <v>0</v>
      </c>
      <c r="P150" s="134">
        <f t="shared" si="11"/>
        <v>0</v>
      </c>
      <c r="Q150" s="134">
        <v>0</v>
      </c>
      <c r="R150" s="134">
        <f t="shared" si="12"/>
        <v>0</v>
      </c>
      <c r="S150" s="134">
        <v>0</v>
      </c>
      <c r="T150" s="135">
        <f t="shared" si="13"/>
        <v>0</v>
      </c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R150" s="136" t="s">
        <v>124</v>
      </c>
      <c r="AT150" s="136" t="s">
        <v>121</v>
      </c>
      <c r="AU150" s="136" t="s">
        <v>84</v>
      </c>
      <c r="AY150" s="13" t="s">
        <v>114</v>
      </c>
      <c r="BE150" s="137">
        <f t="shared" si="14"/>
        <v>0</v>
      </c>
      <c r="BF150" s="137">
        <f t="shared" si="15"/>
        <v>0</v>
      </c>
      <c r="BG150" s="137">
        <f t="shared" si="16"/>
        <v>0</v>
      </c>
      <c r="BH150" s="137">
        <f t="shared" si="17"/>
        <v>0</v>
      </c>
      <c r="BI150" s="137">
        <f t="shared" si="18"/>
        <v>0</v>
      </c>
      <c r="BJ150" s="13" t="s">
        <v>84</v>
      </c>
      <c r="BK150" s="137">
        <f t="shared" si="19"/>
        <v>0</v>
      </c>
      <c r="BL150" s="13" t="s">
        <v>120</v>
      </c>
      <c r="BM150" s="136" t="s">
        <v>227</v>
      </c>
    </row>
    <row r="151" spans="1:65" s="2" customFormat="1" ht="16.5" customHeight="1">
      <c r="A151" s="25"/>
      <c r="B151" s="126"/>
      <c r="C151" s="138" t="s">
        <v>175</v>
      </c>
      <c r="D151" s="138" t="s">
        <v>121</v>
      </c>
      <c r="E151" s="139" t="s">
        <v>228</v>
      </c>
      <c r="F151" s="140" t="s">
        <v>229</v>
      </c>
      <c r="G151" s="141" t="s">
        <v>230</v>
      </c>
      <c r="H151" s="142">
        <v>2</v>
      </c>
      <c r="I151" s="142"/>
      <c r="J151" s="142">
        <f t="shared" si="10"/>
        <v>0</v>
      </c>
      <c r="K151" s="140" t="s">
        <v>1</v>
      </c>
      <c r="L151" s="143"/>
      <c r="M151" s="144" t="s">
        <v>1</v>
      </c>
      <c r="N151" s="145" t="s">
        <v>41</v>
      </c>
      <c r="O151" s="134">
        <v>0</v>
      </c>
      <c r="P151" s="134">
        <f t="shared" si="11"/>
        <v>0</v>
      </c>
      <c r="Q151" s="134">
        <v>0</v>
      </c>
      <c r="R151" s="134">
        <f t="shared" si="12"/>
        <v>0</v>
      </c>
      <c r="S151" s="134">
        <v>0</v>
      </c>
      <c r="T151" s="135">
        <f t="shared" si="13"/>
        <v>0</v>
      </c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R151" s="136" t="s">
        <v>124</v>
      </c>
      <c r="AT151" s="136" t="s">
        <v>121</v>
      </c>
      <c r="AU151" s="136" t="s">
        <v>84</v>
      </c>
      <c r="AY151" s="13" t="s">
        <v>114</v>
      </c>
      <c r="BE151" s="137">
        <f t="shared" si="14"/>
        <v>0</v>
      </c>
      <c r="BF151" s="137">
        <f t="shared" si="15"/>
        <v>0</v>
      </c>
      <c r="BG151" s="137">
        <f t="shared" si="16"/>
        <v>0</v>
      </c>
      <c r="BH151" s="137">
        <f t="shared" si="17"/>
        <v>0</v>
      </c>
      <c r="BI151" s="137">
        <f t="shared" si="18"/>
        <v>0</v>
      </c>
      <c r="BJ151" s="13" t="s">
        <v>84</v>
      </c>
      <c r="BK151" s="137">
        <f t="shared" si="19"/>
        <v>0</v>
      </c>
      <c r="BL151" s="13" t="s">
        <v>120</v>
      </c>
      <c r="BM151" s="136" t="s">
        <v>120</v>
      </c>
    </row>
    <row r="152" spans="1:65" s="2" customFormat="1" ht="21.75" customHeight="1">
      <c r="A152" s="25"/>
      <c r="B152" s="126"/>
      <c r="C152" s="127" t="s">
        <v>231</v>
      </c>
      <c r="D152" s="127" t="s">
        <v>115</v>
      </c>
      <c r="E152" s="128" t="s">
        <v>232</v>
      </c>
      <c r="F152" s="129" t="s">
        <v>233</v>
      </c>
      <c r="G152" s="130" t="s">
        <v>128</v>
      </c>
      <c r="H152" s="131">
        <v>220</v>
      </c>
      <c r="I152" s="131"/>
      <c r="J152" s="131">
        <f t="shared" si="10"/>
        <v>0</v>
      </c>
      <c r="K152" s="129" t="s">
        <v>119</v>
      </c>
      <c r="L152" s="26"/>
      <c r="M152" s="132" t="s">
        <v>1</v>
      </c>
      <c r="N152" s="133" t="s">
        <v>41</v>
      </c>
      <c r="O152" s="134">
        <v>0.14199999999999999</v>
      </c>
      <c r="P152" s="134">
        <f t="shared" si="11"/>
        <v>31.24</v>
      </c>
      <c r="Q152" s="134">
        <v>0</v>
      </c>
      <c r="R152" s="134">
        <f t="shared" si="12"/>
        <v>0</v>
      </c>
      <c r="S152" s="134">
        <v>0</v>
      </c>
      <c r="T152" s="135">
        <f t="shared" si="13"/>
        <v>0</v>
      </c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R152" s="136" t="s">
        <v>120</v>
      </c>
      <c r="AT152" s="136" t="s">
        <v>115</v>
      </c>
      <c r="AU152" s="136" t="s">
        <v>84</v>
      </c>
      <c r="AY152" s="13" t="s">
        <v>114</v>
      </c>
      <c r="BE152" s="137">
        <f t="shared" si="14"/>
        <v>0</v>
      </c>
      <c r="BF152" s="137">
        <f t="shared" si="15"/>
        <v>0</v>
      </c>
      <c r="BG152" s="137">
        <f t="shared" si="16"/>
        <v>0</v>
      </c>
      <c r="BH152" s="137">
        <f t="shared" si="17"/>
        <v>0</v>
      </c>
      <c r="BI152" s="137">
        <f t="shared" si="18"/>
        <v>0</v>
      </c>
      <c r="BJ152" s="13" t="s">
        <v>84</v>
      </c>
      <c r="BK152" s="137">
        <f t="shared" si="19"/>
        <v>0</v>
      </c>
      <c r="BL152" s="13" t="s">
        <v>120</v>
      </c>
      <c r="BM152" s="136" t="s">
        <v>234</v>
      </c>
    </row>
    <row r="153" spans="1:65" s="2" customFormat="1" ht="21.75" customHeight="1">
      <c r="A153" s="25"/>
      <c r="B153" s="126"/>
      <c r="C153" s="138" t="s">
        <v>178</v>
      </c>
      <c r="D153" s="138" t="s">
        <v>121</v>
      </c>
      <c r="E153" s="139" t="s">
        <v>235</v>
      </c>
      <c r="F153" s="140" t="s">
        <v>236</v>
      </c>
      <c r="G153" s="141" t="s">
        <v>128</v>
      </c>
      <c r="H153" s="142">
        <v>220</v>
      </c>
      <c r="I153" s="142"/>
      <c r="J153" s="142">
        <f t="shared" si="10"/>
        <v>0</v>
      </c>
      <c r="K153" s="140" t="s">
        <v>119</v>
      </c>
      <c r="L153" s="143"/>
      <c r="M153" s="144" t="s">
        <v>1</v>
      </c>
      <c r="N153" s="145" t="s">
        <v>41</v>
      </c>
      <c r="O153" s="134">
        <v>0</v>
      </c>
      <c r="P153" s="134">
        <f t="shared" si="11"/>
        <v>0</v>
      </c>
      <c r="Q153" s="134">
        <v>6.8999999999999997E-4</v>
      </c>
      <c r="R153" s="134">
        <f t="shared" si="12"/>
        <v>0.15179999999999999</v>
      </c>
      <c r="S153" s="134">
        <v>0</v>
      </c>
      <c r="T153" s="135">
        <f t="shared" si="13"/>
        <v>0</v>
      </c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R153" s="136" t="s">
        <v>124</v>
      </c>
      <c r="AT153" s="136" t="s">
        <v>121</v>
      </c>
      <c r="AU153" s="136" t="s">
        <v>84</v>
      </c>
      <c r="AY153" s="13" t="s">
        <v>114</v>
      </c>
      <c r="BE153" s="137">
        <f t="shared" si="14"/>
        <v>0</v>
      </c>
      <c r="BF153" s="137">
        <f t="shared" si="15"/>
        <v>0</v>
      </c>
      <c r="BG153" s="137">
        <f t="shared" si="16"/>
        <v>0</v>
      </c>
      <c r="BH153" s="137">
        <f t="shared" si="17"/>
        <v>0</v>
      </c>
      <c r="BI153" s="137">
        <f t="shared" si="18"/>
        <v>0</v>
      </c>
      <c r="BJ153" s="13" t="s">
        <v>84</v>
      </c>
      <c r="BK153" s="137">
        <f t="shared" si="19"/>
        <v>0</v>
      </c>
      <c r="BL153" s="13" t="s">
        <v>120</v>
      </c>
      <c r="BM153" s="136" t="s">
        <v>237</v>
      </c>
    </row>
    <row r="154" spans="1:65" s="2" customFormat="1" ht="21.75" customHeight="1">
      <c r="A154" s="25"/>
      <c r="B154" s="126"/>
      <c r="C154" s="127" t="s">
        <v>238</v>
      </c>
      <c r="D154" s="127" t="s">
        <v>115</v>
      </c>
      <c r="E154" s="128" t="s">
        <v>239</v>
      </c>
      <c r="F154" s="129" t="s">
        <v>240</v>
      </c>
      <c r="G154" s="130" t="s">
        <v>241</v>
      </c>
      <c r="H154" s="131">
        <v>1</v>
      </c>
      <c r="I154" s="131"/>
      <c r="J154" s="131">
        <f t="shared" si="10"/>
        <v>0</v>
      </c>
      <c r="K154" s="129" t="s">
        <v>119</v>
      </c>
      <c r="L154" s="26"/>
      <c r="M154" s="132" t="s">
        <v>1</v>
      </c>
      <c r="N154" s="133" t="s">
        <v>41</v>
      </c>
      <c r="O154" s="134">
        <v>0.47699999999999998</v>
      </c>
      <c r="P154" s="134">
        <f t="shared" si="11"/>
        <v>0.47699999999999998</v>
      </c>
      <c r="Q154" s="134">
        <v>2.2563399999999998</v>
      </c>
      <c r="R154" s="134">
        <f t="shared" si="12"/>
        <v>2.2563399999999998</v>
      </c>
      <c r="S154" s="134">
        <v>0</v>
      </c>
      <c r="T154" s="135">
        <f t="shared" si="13"/>
        <v>0</v>
      </c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R154" s="136" t="s">
        <v>120</v>
      </c>
      <c r="AT154" s="136" t="s">
        <v>115</v>
      </c>
      <c r="AU154" s="136" t="s">
        <v>84</v>
      </c>
      <c r="AY154" s="13" t="s">
        <v>114</v>
      </c>
      <c r="BE154" s="137">
        <f t="shared" si="14"/>
        <v>0</v>
      </c>
      <c r="BF154" s="137">
        <f t="shared" si="15"/>
        <v>0</v>
      </c>
      <c r="BG154" s="137">
        <f t="shared" si="16"/>
        <v>0</v>
      </c>
      <c r="BH154" s="137">
        <f t="shared" si="17"/>
        <v>0</v>
      </c>
      <c r="BI154" s="137">
        <f t="shared" si="18"/>
        <v>0</v>
      </c>
      <c r="BJ154" s="13" t="s">
        <v>84</v>
      </c>
      <c r="BK154" s="137">
        <f t="shared" si="19"/>
        <v>0</v>
      </c>
      <c r="BL154" s="13" t="s">
        <v>120</v>
      </c>
      <c r="BM154" s="136" t="s">
        <v>242</v>
      </c>
    </row>
    <row r="155" spans="1:65" s="11" customFormat="1" ht="25.9" customHeight="1">
      <c r="B155" s="116"/>
      <c r="D155" s="117" t="s">
        <v>75</v>
      </c>
      <c r="E155" s="118" t="s">
        <v>243</v>
      </c>
      <c r="F155" s="118" t="s">
        <v>244</v>
      </c>
      <c r="J155" s="119">
        <f>BK155</f>
        <v>0</v>
      </c>
      <c r="L155" s="116"/>
      <c r="M155" s="120"/>
      <c r="N155" s="121"/>
      <c r="O155" s="121"/>
      <c r="P155" s="122">
        <f>SUM(P156:P164)</f>
        <v>2.2600000000000002</v>
      </c>
      <c r="Q155" s="121"/>
      <c r="R155" s="122">
        <f>SUM(R156:R164)</f>
        <v>0.83500000000000008</v>
      </c>
      <c r="S155" s="121"/>
      <c r="T155" s="123">
        <f>SUM(T156:T164)</f>
        <v>0</v>
      </c>
      <c r="AR155" s="117" t="s">
        <v>133</v>
      </c>
      <c r="AT155" s="124" t="s">
        <v>75</v>
      </c>
      <c r="AU155" s="124" t="s">
        <v>76</v>
      </c>
      <c r="AY155" s="117" t="s">
        <v>114</v>
      </c>
      <c r="BK155" s="125">
        <f>SUM(BK156:BK164)</f>
        <v>0</v>
      </c>
    </row>
    <row r="156" spans="1:65" s="2" customFormat="1" ht="16.5" customHeight="1">
      <c r="A156" s="25"/>
      <c r="B156" s="126"/>
      <c r="C156" s="127" t="s">
        <v>182</v>
      </c>
      <c r="D156" s="127" t="s">
        <v>115</v>
      </c>
      <c r="E156" s="128" t="s">
        <v>245</v>
      </c>
      <c r="F156" s="129" t="s">
        <v>246</v>
      </c>
      <c r="G156" s="130" t="s">
        <v>123</v>
      </c>
      <c r="H156" s="131">
        <v>1</v>
      </c>
      <c r="I156" s="131"/>
      <c r="J156" s="131">
        <f t="shared" ref="J156:J164" si="20">ROUND(I156*H156,2)</f>
        <v>0</v>
      </c>
      <c r="K156" s="129" t="s">
        <v>1</v>
      </c>
      <c r="L156" s="26"/>
      <c r="M156" s="132" t="s">
        <v>1</v>
      </c>
      <c r="N156" s="133" t="s">
        <v>41</v>
      </c>
      <c r="O156" s="134">
        <v>0</v>
      </c>
      <c r="P156" s="134">
        <f t="shared" ref="P156:P164" si="21">O156*H156</f>
        <v>0</v>
      </c>
      <c r="Q156" s="134">
        <v>0</v>
      </c>
      <c r="R156" s="134">
        <f t="shared" ref="R156:R164" si="22">Q156*H156</f>
        <v>0</v>
      </c>
      <c r="S156" s="134">
        <v>0</v>
      </c>
      <c r="T156" s="135">
        <f t="shared" ref="T156:T164" si="23">S156*H156</f>
        <v>0</v>
      </c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R156" s="136" t="s">
        <v>125</v>
      </c>
      <c r="AT156" s="136" t="s">
        <v>115</v>
      </c>
      <c r="AU156" s="136" t="s">
        <v>84</v>
      </c>
      <c r="AY156" s="13" t="s">
        <v>114</v>
      </c>
      <c r="BE156" s="137">
        <f t="shared" ref="BE156:BE164" si="24">IF(N156="základní",J156,0)</f>
        <v>0</v>
      </c>
      <c r="BF156" s="137">
        <f t="shared" ref="BF156:BF164" si="25">IF(N156="snížená",J156,0)</f>
        <v>0</v>
      </c>
      <c r="BG156" s="137">
        <f t="shared" ref="BG156:BG164" si="26">IF(N156="zákl. přenesená",J156,0)</f>
        <v>0</v>
      </c>
      <c r="BH156" s="137">
        <f t="shared" ref="BH156:BH164" si="27">IF(N156="sníž. přenesená",J156,0)</f>
        <v>0</v>
      </c>
      <c r="BI156" s="137">
        <f t="shared" ref="BI156:BI164" si="28">IF(N156="nulová",J156,0)</f>
        <v>0</v>
      </c>
      <c r="BJ156" s="13" t="s">
        <v>84</v>
      </c>
      <c r="BK156" s="137">
        <f t="shared" ref="BK156:BK164" si="29">ROUND(I156*H156,2)</f>
        <v>0</v>
      </c>
      <c r="BL156" s="13" t="s">
        <v>125</v>
      </c>
      <c r="BM156" s="136" t="s">
        <v>247</v>
      </c>
    </row>
    <row r="157" spans="1:65" s="2" customFormat="1" ht="16.5" customHeight="1">
      <c r="A157" s="25"/>
      <c r="B157" s="126"/>
      <c r="C157" s="138" t="s">
        <v>248</v>
      </c>
      <c r="D157" s="138" t="s">
        <v>121</v>
      </c>
      <c r="E157" s="139" t="s">
        <v>249</v>
      </c>
      <c r="F157" s="140" t="s">
        <v>250</v>
      </c>
      <c r="G157" s="141" t="s">
        <v>251</v>
      </c>
      <c r="H157" s="142">
        <v>2</v>
      </c>
      <c r="I157" s="142"/>
      <c r="J157" s="142">
        <f t="shared" si="20"/>
        <v>0</v>
      </c>
      <c r="K157" s="140" t="s">
        <v>1</v>
      </c>
      <c r="L157" s="143"/>
      <c r="M157" s="144" t="s">
        <v>1</v>
      </c>
      <c r="N157" s="145" t="s">
        <v>41</v>
      </c>
      <c r="O157" s="134">
        <v>0</v>
      </c>
      <c r="P157" s="134">
        <f t="shared" si="21"/>
        <v>0</v>
      </c>
      <c r="Q157" s="134">
        <v>0</v>
      </c>
      <c r="R157" s="134">
        <f t="shared" si="22"/>
        <v>0</v>
      </c>
      <c r="S157" s="134">
        <v>0</v>
      </c>
      <c r="T157" s="135">
        <f t="shared" si="23"/>
        <v>0</v>
      </c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R157" s="136" t="s">
        <v>145</v>
      </c>
      <c r="AT157" s="136" t="s">
        <v>121</v>
      </c>
      <c r="AU157" s="136" t="s">
        <v>84</v>
      </c>
      <c r="AY157" s="13" t="s">
        <v>114</v>
      </c>
      <c r="BE157" s="137">
        <f t="shared" si="24"/>
        <v>0</v>
      </c>
      <c r="BF157" s="137">
        <f t="shared" si="25"/>
        <v>0</v>
      </c>
      <c r="BG157" s="137">
        <f t="shared" si="26"/>
        <v>0</v>
      </c>
      <c r="BH157" s="137">
        <f t="shared" si="27"/>
        <v>0</v>
      </c>
      <c r="BI157" s="137">
        <f t="shared" si="28"/>
        <v>0</v>
      </c>
      <c r="BJ157" s="13" t="s">
        <v>84</v>
      </c>
      <c r="BK157" s="137">
        <f t="shared" si="29"/>
        <v>0</v>
      </c>
      <c r="BL157" s="13" t="s">
        <v>125</v>
      </c>
      <c r="BM157" s="136" t="s">
        <v>252</v>
      </c>
    </row>
    <row r="158" spans="1:65" s="2" customFormat="1" ht="16.5" customHeight="1">
      <c r="A158" s="25"/>
      <c r="B158" s="126"/>
      <c r="C158" s="127" t="s">
        <v>185</v>
      </c>
      <c r="D158" s="127" t="s">
        <v>115</v>
      </c>
      <c r="E158" s="128" t="s">
        <v>253</v>
      </c>
      <c r="F158" s="129" t="s">
        <v>254</v>
      </c>
      <c r="G158" s="130" t="s">
        <v>255</v>
      </c>
      <c r="H158" s="131">
        <v>10</v>
      </c>
      <c r="I158" s="131"/>
      <c r="J158" s="131">
        <f t="shared" si="20"/>
        <v>0</v>
      </c>
      <c r="K158" s="129" t="s">
        <v>1</v>
      </c>
      <c r="L158" s="26"/>
      <c r="M158" s="132" t="s">
        <v>1</v>
      </c>
      <c r="N158" s="133" t="s">
        <v>41</v>
      </c>
      <c r="O158" s="134">
        <v>0.22600000000000001</v>
      </c>
      <c r="P158" s="134">
        <f t="shared" si="21"/>
        <v>2.2600000000000002</v>
      </c>
      <c r="Q158" s="134">
        <v>8.3500000000000005E-2</v>
      </c>
      <c r="R158" s="134">
        <f t="shared" si="22"/>
        <v>0.83500000000000008</v>
      </c>
      <c r="S158" s="134">
        <v>0</v>
      </c>
      <c r="T158" s="135">
        <f t="shared" si="23"/>
        <v>0</v>
      </c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R158" s="136" t="s">
        <v>120</v>
      </c>
      <c r="AT158" s="136" t="s">
        <v>115</v>
      </c>
      <c r="AU158" s="136" t="s">
        <v>84</v>
      </c>
      <c r="AY158" s="13" t="s">
        <v>114</v>
      </c>
      <c r="BE158" s="137">
        <f t="shared" si="24"/>
        <v>0</v>
      </c>
      <c r="BF158" s="137">
        <f t="shared" si="25"/>
        <v>0</v>
      </c>
      <c r="BG158" s="137">
        <f t="shared" si="26"/>
        <v>0</v>
      </c>
      <c r="BH158" s="137">
        <f t="shared" si="27"/>
        <v>0</v>
      </c>
      <c r="BI158" s="137">
        <f t="shared" si="28"/>
        <v>0</v>
      </c>
      <c r="BJ158" s="13" t="s">
        <v>84</v>
      </c>
      <c r="BK158" s="137">
        <f t="shared" si="29"/>
        <v>0</v>
      </c>
      <c r="BL158" s="13" t="s">
        <v>120</v>
      </c>
      <c r="BM158" s="136" t="s">
        <v>256</v>
      </c>
    </row>
    <row r="159" spans="1:65" s="2" customFormat="1" ht="16.5" customHeight="1">
      <c r="A159" s="25"/>
      <c r="B159" s="126"/>
      <c r="C159" s="127" t="s">
        <v>257</v>
      </c>
      <c r="D159" s="127" t="s">
        <v>115</v>
      </c>
      <c r="E159" s="128" t="s">
        <v>258</v>
      </c>
      <c r="F159" s="129" t="s">
        <v>259</v>
      </c>
      <c r="G159" s="130" t="s">
        <v>123</v>
      </c>
      <c r="H159" s="131">
        <v>1</v>
      </c>
      <c r="I159" s="131"/>
      <c r="J159" s="131">
        <f t="shared" si="20"/>
        <v>0</v>
      </c>
      <c r="K159" s="129" t="s">
        <v>1</v>
      </c>
      <c r="L159" s="26"/>
      <c r="M159" s="132" t="s">
        <v>1</v>
      </c>
      <c r="N159" s="133" t="s">
        <v>41</v>
      </c>
      <c r="O159" s="134">
        <v>0</v>
      </c>
      <c r="P159" s="134">
        <f t="shared" si="21"/>
        <v>0</v>
      </c>
      <c r="Q159" s="134">
        <v>0</v>
      </c>
      <c r="R159" s="134">
        <f t="shared" si="22"/>
        <v>0</v>
      </c>
      <c r="S159" s="134">
        <v>0</v>
      </c>
      <c r="T159" s="135">
        <f t="shared" si="23"/>
        <v>0</v>
      </c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R159" s="136" t="s">
        <v>125</v>
      </c>
      <c r="AT159" s="136" t="s">
        <v>115</v>
      </c>
      <c r="AU159" s="136" t="s">
        <v>84</v>
      </c>
      <c r="AY159" s="13" t="s">
        <v>114</v>
      </c>
      <c r="BE159" s="137">
        <f t="shared" si="24"/>
        <v>0</v>
      </c>
      <c r="BF159" s="137">
        <f t="shared" si="25"/>
        <v>0</v>
      </c>
      <c r="BG159" s="137">
        <f t="shared" si="26"/>
        <v>0</v>
      </c>
      <c r="BH159" s="137">
        <f t="shared" si="27"/>
        <v>0</v>
      </c>
      <c r="BI159" s="137">
        <f t="shared" si="28"/>
        <v>0</v>
      </c>
      <c r="BJ159" s="13" t="s">
        <v>84</v>
      </c>
      <c r="BK159" s="137">
        <f t="shared" si="29"/>
        <v>0</v>
      </c>
      <c r="BL159" s="13" t="s">
        <v>125</v>
      </c>
      <c r="BM159" s="136" t="s">
        <v>260</v>
      </c>
    </row>
    <row r="160" spans="1:65" s="2" customFormat="1" ht="16.5" customHeight="1">
      <c r="A160" s="25"/>
      <c r="B160" s="126"/>
      <c r="C160" s="127" t="s">
        <v>192</v>
      </c>
      <c r="D160" s="127" t="s">
        <v>115</v>
      </c>
      <c r="E160" s="128" t="s">
        <v>261</v>
      </c>
      <c r="F160" s="129" t="s">
        <v>262</v>
      </c>
      <c r="G160" s="130" t="s">
        <v>123</v>
      </c>
      <c r="H160" s="131">
        <v>1</v>
      </c>
      <c r="I160" s="131"/>
      <c r="J160" s="131">
        <f t="shared" si="20"/>
        <v>0</v>
      </c>
      <c r="K160" s="129" t="s">
        <v>1</v>
      </c>
      <c r="L160" s="26"/>
      <c r="M160" s="132" t="s">
        <v>1</v>
      </c>
      <c r="N160" s="133" t="s">
        <v>41</v>
      </c>
      <c r="O160" s="134">
        <v>0</v>
      </c>
      <c r="P160" s="134">
        <f t="shared" si="21"/>
        <v>0</v>
      </c>
      <c r="Q160" s="134">
        <v>0</v>
      </c>
      <c r="R160" s="134">
        <f t="shared" si="22"/>
        <v>0</v>
      </c>
      <c r="S160" s="134">
        <v>0</v>
      </c>
      <c r="T160" s="135">
        <f t="shared" si="23"/>
        <v>0</v>
      </c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R160" s="136" t="s">
        <v>125</v>
      </c>
      <c r="AT160" s="136" t="s">
        <v>115</v>
      </c>
      <c r="AU160" s="136" t="s">
        <v>84</v>
      </c>
      <c r="AY160" s="13" t="s">
        <v>114</v>
      </c>
      <c r="BE160" s="137">
        <f t="shared" si="24"/>
        <v>0</v>
      </c>
      <c r="BF160" s="137">
        <f t="shared" si="25"/>
        <v>0</v>
      </c>
      <c r="BG160" s="137">
        <f t="shared" si="26"/>
        <v>0</v>
      </c>
      <c r="BH160" s="137">
        <f t="shared" si="27"/>
        <v>0</v>
      </c>
      <c r="BI160" s="137">
        <f t="shared" si="28"/>
        <v>0</v>
      </c>
      <c r="BJ160" s="13" t="s">
        <v>84</v>
      </c>
      <c r="BK160" s="137">
        <f t="shared" si="29"/>
        <v>0</v>
      </c>
      <c r="BL160" s="13" t="s">
        <v>125</v>
      </c>
      <c r="BM160" s="136" t="s">
        <v>263</v>
      </c>
    </row>
    <row r="161" spans="1:65" s="2" customFormat="1" ht="16.5" customHeight="1">
      <c r="A161" s="25"/>
      <c r="B161" s="126"/>
      <c r="C161" s="127" t="s">
        <v>264</v>
      </c>
      <c r="D161" s="127" t="s">
        <v>115</v>
      </c>
      <c r="E161" s="128" t="s">
        <v>265</v>
      </c>
      <c r="F161" s="129" t="s">
        <v>266</v>
      </c>
      <c r="G161" s="130" t="s">
        <v>123</v>
      </c>
      <c r="H161" s="131">
        <v>1</v>
      </c>
      <c r="I161" s="131"/>
      <c r="J161" s="131">
        <f t="shared" si="20"/>
        <v>0</v>
      </c>
      <c r="K161" s="129" t="s">
        <v>1</v>
      </c>
      <c r="L161" s="26"/>
      <c r="M161" s="132" t="s">
        <v>1</v>
      </c>
      <c r="N161" s="133" t="s">
        <v>41</v>
      </c>
      <c r="O161" s="134">
        <v>0</v>
      </c>
      <c r="P161" s="134">
        <f t="shared" si="21"/>
        <v>0</v>
      </c>
      <c r="Q161" s="134">
        <v>0</v>
      </c>
      <c r="R161" s="134">
        <f t="shared" si="22"/>
        <v>0</v>
      </c>
      <c r="S161" s="134">
        <v>0</v>
      </c>
      <c r="T161" s="135">
        <f t="shared" si="23"/>
        <v>0</v>
      </c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R161" s="136" t="s">
        <v>125</v>
      </c>
      <c r="AT161" s="136" t="s">
        <v>115</v>
      </c>
      <c r="AU161" s="136" t="s">
        <v>84</v>
      </c>
      <c r="AY161" s="13" t="s">
        <v>114</v>
      </c>
      <c r="BE161" s="137">
        <f t="shared" si="24"/>
        <v>0</v>
      </c>
      <c r="BF161" s="137">
        <f t="shared" si="25"/>
        <v>0</v>
      </c>
      <c r="BG161" s="137">
        <f t="shared" si="26"/>
        <v>0</v>
      </c>
      <c r="BH161" s="137">
        <f t="shared" si="27"/>
        <v>0</v>
      </c>
      <c r="BI161" s="137">
        <f t="shared" si="28"/>
        <v>0</v>
      </c>
      <c r="BJ161" s="13" t="s">
        <v>84</v>
      </c>
      <c r="BK161" s="137">
        <f t="shared" si="29"/>
        <v>0</v>
      </c>
      <c r="BL161" s="13" t="s">
        <v>125</v>
      </c>
      <c r="BM161" s="136" t="s">
        <v>267</v>
      </c>
    </row>
    <row r="162" spans="1:65" s="2" customFormat="1" ht="16.5" customHeight="1">
      <c r="A162" s="25"/>
      <c r="B162" s="126"/>
      <c r="C162" s="127" t="s">
        <v>195</v>
      </c>
      <c r="D162" s="127" t="s">
        <v>115</v>
      </c>
      <c r="E162" s="128" t="s">
        <v>268</v>
      </c>
      <c r="F162" s="129" t="s">
        <v>269</v>
      </c>
      <c r="G162" s="130" t="s">
        <v>123</v>
      </c>
      <c r="H162" s="131">
        <v>1</v>
      </c>
      <c r="I162" s="131"/>
      <c r="J162" s="131">
        <f t="shared" si="20"/>
        <v>0</v>
      </c>
      <c r="K162" s="129" t="s">
        <v>1</v>
      </c>
      <c r="L162" s="26"/>
      <c r="M162" s="132" t="s">
        <v>1</v>
      </c>
      <c r="N162" s="133" t="s">
        <v>41</v>
      </c>
      <c r="O162" s="134">
        <v>0</v>
      </c>
      <c r="P162" s="134">
        <f t="shared" si="21"/>
        <v>0</v>
      </c>
      <c r="Q162" s="134">
        <v>0</v>
      </c>
      <c r="R162" s="134">
        <f t="shared" si="22"/>
        <v>0</v>
      </c>
      <c r="S162" s="134">
        <v>0</v>
      </c>
      <c r="T162" s="135">
        <f t="shared" si="23"/>
        <v>0</v>
      </c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R162" s="136" t="s">
        <v>125</v>
      </c>
      <c r="AT162" s="136" t="s">
        <v>115</v>
      </c>
      <c r="AU162" s="136" t="s">
        <v>84</v>
      </c>
      <c r="AY162" s="13" t="s">
        <v>114</v>
      </c>
      <c r="BE162" s="137">
        <f t="shared" si="24"/>
        <v>0</v>
      </c>
      <c r="BF162" s="137">
        <f t="shared" si="25"/>
        <v>0</v>
      </c>
      <c r="BG162" s="137">
        <f t="shared" si="26"/>
        <v>0</v>
      </c>
      <c r="BH162" s="137">
        <f t="shared" si="27"/>
        <v>0</v>
      </c>
      <c r="BI162" s="137">
        <f t="shared" si="28"/>
        <v>0</v>
      </c>
      <c r="BJ162" s="13" t="s">
        <v>84</v>
      </c>
      <c r="BK162" s="137">
        <f t="shared" si="29"/>
        <v>0</v>
      </c>
      <c r="BL162" s="13" t="s">
        <v>125</v>
      </c>
      <c r="BM162" s="136" t="s">
        <v>270</v>
      </c>
    </row>
    <row r="163" spans="1:65" s="2" customFormat="1" ht="16.5" customHeight="1">
      <c r="A163" s="25"/>
      <c r="B163" s="126"/>
      <c r="C163" s="127" t="s">
        <v>271</v>
      </c>
      <c r="D163" s="127" t="s">
        <v>115</v>
      </c>
      <c r="E163" s="128" t="s">
        <v>272</v>
      </c>
      <c r="F163" s="129" t="s">
        <v>273</v>
      </c>
      <c r="G163" s="130" t="s">
        <v>123</v>
      </c>
      <c r="H163" s="131">
        <v>1</v>
      </c>
      <c r="I163" s="131"/>
      <c r="J163" s="131">
        <f t="shared" si="20"/>
        <v>0</v>
      </c>
      <c r="K163" s="129" t="s">
        <v>1</v>
      </c>
      <c r="L163" s="26"/>
      <c r="M163" s="132" t="s">
        <v>1</v>
      </c>
      <c r="N163" s="133" t="s">
        <v>41</v>
      </c>
      <c r="O163" s="134">
        <v>0</v>
      </c>
      <c r="P163" s="134">
        <f t="shared" si="21"/>
        <v>0</v>
      </c>
      <c r="Q163" s="134">
        <v>0</v>
      </c>
      <c r="R163" s="134">
        <f t="shared" si="22"/>
        <v>0</v>
      </c>
      <c r="S163" s="134">
        <v>0</v>
      </c>
      <c r="T163" s="135">
        <f t="shared" si="23"/>
        <v>0</v>
      </c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R163" s="136" t="s">
        <v>125</v>
      </c>
      <c r="AT163" s="136" t="s">
        <v>115</v>
      </c>
      <c r="AU163" s="136" t="s">
        <v>84</v>
      </c>
      <c r="AY163" s="13" t="s">
        <v>114</v>
      </c>
      <c r="BE163" s="137">
        <f t="shared" si="24"/>
        <v>0</v>
      </c>
      <c r="BF163" s="137">
        <f t="shared" si="25"/>
        <v>0</v>
      </c>
      <c r="BG163" s="137">
        <f t="shared" si="26"/>
        <v>0</v>
      </c>
      <c r="BH163" s="137">
        <f t="shared" si="27"/>
        <v>0</v>
      </c>
      <c r="BI163" s="137">
        <f t="shared" si="28"/>
        <v>0</v>
      </c>
      <c r="BJ163" s="13" t="s">
        <v>84</v>
      </c>
      <c r="BK163" s="137">
        <f t="shared" si="29"/>
        <v>0</v>
      </c>
      <c r="BL163" s="13" t="s">
        <v>125</v>
      </c>
      <c r="BM163" s="136" t="s">
        <v>274</v>
      </c>
    </row>
    <row r="164" spans="1:65" s="2" customFormat="1" ht="21.75" customHeight="1">
      <c r="A164" s="25"/>
      <c r="B164" s="126"/>
      <c r="C164" s="127" t="s">
        <v>198</v>
      </c>
      <c r="D164" s="127" t="s">
        <v>115</v>
      </c>
      <c r="E164" s="128" t="s">
        <v>275</v>
      </c>
      <c r="F164" s="129" t="s">
        <v>276</v>
      </c>
      <c r="G164" s="130" t="s">
        <v>123</v>
      </c>
      <c r="H164" s="131">
        <v>1</v>
      </c>
      <c r="I164" s="131"/>
      <c r="J164" s="131">
        <f t="shared" si="20"/>
        <v>0</v>
      </c>
      <c r="K164" s="129" t="s">
        <v>1</v>
      </c>
      <c r="L164" s="26"/>
      <c r="M164" s="146" t="s">
        <v>1</v>
      </c>
      <c r="N164" s="147" t="s">
        <v>41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R164" s="136" t="s">
        <v>125</v>
      </c>
      <c r="AT164" s="136" t="s">
        <v>115</v>
      </c>
      <c r="AU164" s="136" t="s">
        <v>84</v>
      </c>
      <c r="AY164" s="13" t="s">
        <v>114</v>
      </c>
      <c r="BE164" s="137">
        <f t="shared" si="24"/>
        <v>0</v>
      </c>
      <c r="BF164" s="137">
        <f t="shared" si="25"/>
        <v>0</v>
      </c>
      <c r="BG164" s="137">
        <f t="shared" si="26"/>
        <v>0</v>
      </c>
      <c r="BH164" s="137">
        <f t="shared" si="27"/>
        <v>0</v>
      </c>
      <c r="BI164" s="137">
        <f t="shared" si="28"/>
        <v>0</v>
      </c>
      <c r="BJ164" s="13" t="s">
        <v>84</v>
      </c>
      <c r="BK164" s="137">
        <f t="shared" si="29"/>
        <v>0</v>
      </c>
      <c r="BL164" s="13" t="s">
        <v>125</v>
      </c>
      <c r="BM164" s="136" t="s">
        <v>277</v>
      </c>
    </row>
    <row r="165" spans="1:65" s="2" customFormat="1" ht="6.95" customHeight="1">
      <c r="A165" s="25"/>
      <c r="B165" s="40"/>
      <c r="C165" s="41"/>
      <c r="D165" s="41"/>
      <c r="E165" s="41"/>
      <c r="F165" s="41"/>
      <c r="G165" s="41"/>
      <c r="H165" s="41"/>
      <c r="I165" s="41"/>
      <c r="J165" s="41"/>
      <c r="K165" s="41"/>
      <c r="L165" s="26"/>
      <c r="M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</row>
  </sheetData>
  <autoFilter ref="C118:K16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D1.4 - Elektroinstalace</vt:lpstr>
      <vt:lpstr>'D1.4 - Elektroinstalace'!Názvy_tisku</vt:lpstr>
      <vt:lpstr>'Rekapitulace stavby'!Názvy_tisku</vt:lpstr>
      <vt:lpstr>'D1.4 - Elektroinstalace'!Oblast_tisku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DESKTOP-SVF98RT\Adminn</dc:creator>
  <cp:lastModifiedBy>Tomáš Behina</cp:lastModifiedBy>
  <dcterms:created xsi:type="dcterms:W3CDTF">2020-01-27T13:04:32Z</dcterms:created>
  <dcterms:modified xsi:type="dcterms:W3CDTF">2020-03-19T07:25:53Z</dcterms:modified>
</cp:coreProperties>
</file>